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rey\Desktop\Board 31\"/>
    </mc:Choice>
  </mc:AlternateContent>
  <xr:revisionPtr revIDLastSave="0" documentId="8_{2D97EC2A-3597-498B-9411-0055711858C5}" xr6:coauthVersionLast="40" xr6:coauthVersionMax="40" xr10:uidLastSave="{00000000-0000-0000-0000-000000000000}"/>
  <bookViews>
    <workbookView xWindow="0" yWindow="0" windowWidth="20490" windowHeight="7485" firstSheet="5" activeTab="5" xr2:uid="{00000000-000D-0000-FFFF-FFFF00000000}"/>
  </bookViews>
  <sheets>
    <sheet name="2016-2017 Season Finances" sheetId="13" r:id="rId1"/>
    <sheet name="2017-2018 Season Finances" sheetId="15" r:id="rId2"/>
    <sheet name="2016-2017 Dues-Fines " sheetId="12" r:id="rId3"/>
    <sheet name="2017-2018 Dues-Fines" sheetId="16" r:id="rId4"/>
    <sheet name="Dues Pie Chart 2018" sheetId="14" r:id="rId5"/>
    <sheet name="Dues Pie Chart 2019" sheetId="17" r:id="rId6"/>
  </sheets>
  <definedNames>
    <definedName name="_xlnm._FilterDatabase" localSheetId="2" hidden="1">'2016-2017 Dues-Fines '!$A$4:$Y$135</definedName>
    <definedName name="_xlnm.Print_Area" localSheetId="0">'2016-2017 Season Finances'!$A$1:$G$69</definedName>
    <definedName name="_xlnm.Print_Area" localSheetId="1">'2017-2018 Season Finances'!$A$1:$G$45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7" l="1"/>
  <c r="C21" i="17"/>
  <c r="J8" i="17" l="1"/>
  <c r="C25" i="17"/>
  <c r="J12" i="17"/>
  <c r="C14" i="17"/>
  <c r="J11" i="17"/>
  <c r="J10" i="17"/>
  <c r="J9" i="17"/>
  <c r="J7" i="17"/>
  <c r="J6" i="17"/>
  <c r="C15" i="17" l="1"/>
  <c r="J5" i="17" s="1"/>
  <c r="J15" i="17" s="1"/>
  <c r="C27" i="17" l="1"/>
  <c r="C28" i="17" s="1"/>
  <c r="V143" i="16"/>
  <c r="V142" i="16" s="1"/>
  <c r="E53" i="13" l="1"/>
  <c r="Q159" i="12" l="1"/>
  <c r="Q157" i="12"/>
  <c r="K5" i="15"/>
  <c r="K6" i="15" s="1"/>
  <c r="J5" i="15"/>
  <c r="J6" i="15" s="1"/>
  <c r="I5" i="15"/>
  <c r="I6" i="15" s="1"/>
  <c r="H4" i="15"/>
  <c r="H5" i="15" s="1"/>
  <c r="H6" i="15" l="1"/>
  <c r="S146" i="12"/>
  <c r="S145" i="12"/>
  <c r="S144" i="12"/>
  <c r="S143" i="12"/>
  <c r="S142" i="12"/>
  <c r="S140" i="12"/>
  <c r="S139" i="12"/>
  <c r="S138" i="12"/>
  <c r="T146" i="12"/>
  <c r="T145" i="12"/>
  <c r="T144" i="12"/>
  <c r="T143" i="12"/>
  <c r="T142" i="12"/>
  <c r="T140" i="12"/>
  <c r="T139" i="12"/>
  <c r="T138" i="12"/>
  <c r="N134" i="16"/>
  <c r="N11" i="16"/>
  <c r="S86" i="16" l="1"/>
  <c r="T86" i="16"/>
  <c r="L86" i="16"/>
  <c r="N86" i="16"/>
  <c r="S60" i="16"/>
  <c r="T60" i="16" s="1"/>
  <c r="L60" i="16"/>
  <c r="N60" i="16"/>
  <c r="L61" i="16"/>
  <c r="N61" i="16"/>
  <c r="S61" i="16"/>
  <c r="S51" i="16"/>
  <c r="T51" i="16"/>
  <c r="L51" i="16"/>
  <c r="N51" i="16"/>
  <c r="S30" i="16"/>
  <c r="T30" i="16"/>
  <c r="L30" i="16"/>
  <c r="N30" i="16"/>
  <c r="S29" i="16"/>
  <c r="T29" i="16"/>
  <c r="L29" i="16"/>
  <c r="N29" i="16"/>
  <c r="S17" i="16"/>
  <c r="T17" i="16"/>
  <c r="L17" i="16"/>
  <c r="N17" i="16"/>
  <c r="S10" i="16"/>
  <c r="T10" i="16"/>
  <c r="L10" i="16"/>
  <c r="N10" i="16"/>
  <c r="S9" i="16"/>
  <c r="N9" i="16"/>
  <c r="L9" i="16"/>
  <c r="G164" i="16"/>
  <c r="F164" i="16"/>
  <c r="E164" i="16"/>
  <c r="D164" i="16"/>
  <c r="G162" i="16"/>
  <c r="F162" i="16"/>
  <c r="E162" i="16"/>
  <c r="D162" i="16"/>
  <c r="R161" i="16"/>
  <c r="Q161" i="16"/>
  <c r="Q163" i="16" s="1"/>
  <c r="G161" i="16"/>
  <c r="F161" i="16"/>
  <c r="E161" i="16"/>
  <c r="D161" i="16"/>
  <c r="S153" i="16"/>
  <c r="N152" i="16"/>
  <c r="S141" i="16"/>
  <c r="N141" i="16"/>
  <c r="L141" i="16"/>
  <c r="S140" i="16"/>
  <c r="N140" i="16"/>
  <c r="L140" i="16"/>
  <c r="S139" i="16"/>
  <c r="N139" i="16"/>
  <c r="L139" i="16"/>
  <c r="S138" i="16"/>
  <c r="N138" i="16"/>
  <c r="L138" i="16"/>
  <c r="S137" i="16"/>
  <c r="N137" i="16"/>
  <c r="L137" i="16"/>
  <c r="S136" i="16"/>
  <c r="N136" i="16"/>
  <c r="L136" i="16"/>
  <c r="S135" i="16"/>
  <c r="N135" i="16"/>
  <c r="L135" i="16"/>
  <c r="S134" i="16"/>
  <c r="L134" i="16"/>
  <c r="P134" i="16" s="1"/>
  <c r="S133" i="16"/>
  <c r="N133" i="16"/>
  <c r="L133" i="16"/>
  <c r="S132" i="16"/>
  <c r="N132" i="16"/>
  <c r="L132" i="16"/>
  <c r="S131" i="16"/>
  <c r="N131" i="16"/>
  <c r="L131" i="16"/>
  <c r="S130" i="16"/>
  <c r="N130" i="16"/>
  <c r="L130" i="16"/>
  <c r="S129" i="16"/>
  <c r="N129" i="16"/>
  <c r="L129" i="16"/>
  <c r="S128" i="16"/>
  <c r="N128" i="16"/>
  <c r="L128" i="16"/>
  <c r="S127" i="16"/>
  <c r="N127" i="16"/>
  <c r="L127" i="16"/>
  <c r="S126" i="16"/>
  <c r="N126" i="16"/>
  <c r="L126" i="16"/>
  <c r="S125" i="16"/>
  <c r="N125" i="16"/>
  <c r="L125" i="16"/>
  <c r="S124" i="16"/>
  <c r="N124" i="16"/>
  <c r="L124" i="16"/>
  <c r="S123" i="16"/>
  <c r="N123" i="16"/>
  <c r="L123" i="16"/>
  <c r="S122" i="16"/>
  <c r="N122" i="16"/>
  <c r="L122" i="16"/>
  <c r="S121" i="16"/>
  <c r="N121" i="16"/>
  <c r="L121" i="16"/>
  <c r="S120" i="16"/>
  <c r="N120" i="16"/>
  <c r="L120" i="16"/>
  <c r="S119" i="16"/>
  <c r="N119" i="16"/>
  <c r="L119" i="16"/>
  <c r="S118" i="16"/>
  <c r="N118" i="16"/>
  <c r="L118" i="16"/>
  <c r="S117" i="16"/>
  <c r="L117" i="16"/>
  <c r="S116" i="16"/>
  <c r="N116" i="16"/>
  <c r="L116" i="16"/>
  <c r="S115" i="16"/>
  <c r="N115" i="16"/>
  <c r="L115" i="16"/>
  <c r="S114" i="16"/>
  <c r="N114" i="16"/>
  <c r="L114" i="16"/>
  <c r="S113" i="16"/>
  <c r="N113" i="16"/>
  <c r="L113" i="16"/>
  <c r="S112" i="16"/>
  <c r="L112" i="16"/>
  <c r="P112" i="16" s="1"/>
  <c r="T112" i="16" s="1"/>
  <c r="S111" i="16"/>
  <c r="L111" i="16"/>
  <c r="P111" i="16" s="1"/>
  <c r="T111" i="16" s="1"/>
  <c r="S110" i="16"/>
  <c r="N110" i="16"/>
  <c r="L110" i="16"/>
  <c r="S109" i="16"/>
  <c r="N109" i="16"/>
  <c r="L109" i="16"/>
  <c r="S108" i="16"/>
  <c r="N108" i="16"/>
  <c r="L108" i="16"/>
  <c r="S107" i="16"/>
  <c r="L107" i="16"/>
  <c r="P107" i="16" s="1"/>
  <c r="S106" i="16"/>
  <c r="N106" i="16"/>
  <c r="L106" i="16"/>
  <c r="S105" i="16"/>
  <c r="N105" i="16"/>
  <c r="L105" i="16"/>
  <c r="S104" i="16"/>
  <c r="N104" i="16"/>
  <c r="L104" i="16"/>
  <c r="S103" i="16"/>
  <c r="N103" i="16"/>
  <c r="L103" i="16"/>
  <c r="S102" i="16"/>
  <c r="L102" i="16"/>
  <c r="P102" i="16" s="1"/>
  <c r="S101" i="16"/>
  <c r="N101" i="16"/>
  <c r="L101" i="16"/>
  <c r="S100" i="16"/>
  <c r="N100" i="16"/>
  <c r="L100" i="16"/>
  <c r="S99" i="16"/>
  <c r="N99" i="16"/>
  <c r="L99" i="16"/>
  <c r="S98" i="16"/>
  <c r="N98" i="16"/>
  <c r="L98" i="16"/>
  <c r="S97" i="16"/>
  <c r="N97" i="16"/>
  <c r="L97" i="16"/>
  <c r="S96" i="16"/>
  <c r="N96" i="16"/>
  <c r="L96" i="16"/>
  <c r="S95" i="16"/>
  <c r="L95" i="16"/>
  <c r="P95" i="16" s="1"/>
  <c r="S94" i="16"/>
  <c r="N94" i="16"/>
  <c r="L94" i="16"/>
  <c r="P94" i="16" s="1"/>
  <c r="S93" i="16"/>
  <c r="N93" i="16"/>
  <c r="L93" i="16"/>
  <c r="S92" i="16"/>
  <c r="N92" i="16"/>
  <c r="L92" i="16"/>
  <c r="S91" i="16"/>
  <c r="N91" i="16"/>
  <c r="L91" i="16"/>
  <c r="S90" i="16"/>
  <c r="N90" i="16"/>
  <c r="L90" i="16"/>
  <c r="S89" i="16"/>
  <c r="L89" i="16"/>
  <c r="P89" i="16" s="1"/>
  <c r="T89" i="16" s="1"/>
  <c r="S88" i="16"/>
  <c r="N88" i="16"/>
  <c r="L88" i="16"/>
  <c r="S87" i="16"/>
  <c r="N87" i="16"/>
  <c r="L87" i="16"/>
  <c r="S85" i="16"/>
  <c r="N85" i="16"/>
  <c r="L85" i="16"/>
  <c r="S84" i="16"/>
  <c r="L84" i="16"/>
  <c r="P84" i="16" s="1"/>
  <c r="S83" i="16"/>
  <c r="N83" i="16"/>
  <c r="L83" i="16"/>
  <c r="S82" i="16"/>
  <c r="N82" i="16"/>
  <c r="L82" i="16"/>
  <c r="S81" i="16"/>
  <c r="N81" i="16"/>
  <c r="L81" i="16"/>
  <c r="S80" i="16"/>
  <c r="N80" i="16"/>
  <c r="L80" i="16"/>
  <c r="S79" i="16"/>
  <c r="N79" i="16"/>
  <c r="L79" i="16"/>
  <c r="S78" i="16"/>
  <c r="N78" i="16"/>
  <c r="L78" i="16"/>
  <c r="S77" i="16"/>
  <c r="N77" i="16"/>
  <c r="L77" i="16"/>
  <c r="S76" i="16"/>
  <c r="N76" i="16"/>
  <c r="L76" i="16"/>
  <c r="S75" i="16"/>
  <c r="N75" i="16"/>
  <c r="L75" i="16"/>
  <c r="S74" i="16"/>
  <c r="N74" i="16"/>
  <c r="L74" i="16"/>
  <c r="S73" i="16"/>
  <c r="N73" i="16"/>
  <c r="L73" i="16"/>
  <c r="S72" i="16"/>
  <c r="N72" i="16"/>
  <c r="L72" i="16"/>
  <c r="S71" i="16"/>
  <c r="N71" i="16"/>
  <c r="L71" i="16"/>
  <c r="S70" i="16"/>
  <c r="N70" i="16"/>
  <c r="L70" i="16"/>
  <c r="S69" i="16"/>
  <c r="L69" i="16"/>
  <c r="S68" i="16"/>
  <c r="N68" i="16"/>
  <c r="L68" i="16"/>
  <c r="S67" i="16"/>
  <c r="L67" i="16"/>
  <c r="P67" i="16" s="1"/>
  <c r="S66" i="16"/>
  <c r="N66" i="16"/>
  <c r="L66" i="16"/>
  <c r="S65" i="16"/>
  <c r="N65" i="16"/>
  <c r="L65" i="16"/>
  <c r="S64" i="16"/>
  <c r="N64" i="16"/>
  <c r="L64" i="16"/>
  <c r="S63" i="16"/>
  <c r="N63" i="16"/>
  <c r="L63" i="16"/>
  <c r="S62" i="16"/>
  <c r="L62" i="16"/>
  <c r="P62" i="16" s="1"/>
  <c r="S59" i="16"/>
  <c r="N59" i="16"/>
  <c r="L59" i="16"/>
  <c r="S58" i="16"/>
  <c r="N58" i="16"/>
  <c r="L58" i="16"/>
  <c r="S57" i="16"/>
  <c r="L57" i="16"/>
  <c r="P57" i="16" s="1"/>
  <c r="T57" i="16" s="1"/>
  <c r="S56" i="16"/>
  <c r="N56" i="16"/>
  <c r="L56" i="16"/>
  <c r="S55" i="16"/>
  <c r="N55" i="16"/>
  <c r="L55" i="16"/>
  <c r="S54" i="16"/>
  <c r="N54" i="16"/>
  <c r="L54" i="16"/>
  <c r="S53" i="16"/>
  <c r="N53" i="16"/>
  <c r="L53" i="16"/>
  <c r="S52" i="16"/>
  <c r="N52" i="16"/>
  <c r="L52" i="16"/>
  <c r="S50" i="16"/>
  <c r="N50" i="16"/>
  <c r="P50" i="16" s="1"/>
  <c r="S49" i="16"/>
  <c r="N49" i="16"/>
  <c r="L49" i="16"/>
  <c r="S48" i="16"/>
  <c r="L48" i="16"/>
  <c r="P48" i="16" s="1"/>
  <c r="S47" i="16"/>
  <c r="N47" i="16"/>
  <c r="L47" i="16"/>
  <c r="S46" i="16"/>
  <c r="N46" i="16"/>
  <c r="L46" i="16"/>
  <c r="S45" i="16"/>
  <c r="L45" i="16"/>
  <c r="P45" i="16" s="1"/>
  <c r="S44" i="16"/>
  <c r="N44" i="16"/>
  <c r="L44" i="16"/>
  <c r="S43" i="16"/>
  <c r="N43" i="16"/>
  <c r="L43" i="16"/>
  <c r="S42" i="16"/>
  <c r="N42" i="16"/>
  <c r="L42" i="16"/>
  <c r="S41" i="16"/>
  <c r="N41" i="16"/>
  <c r="L41" i="16"/>
  <c r="S40" i="16"/>
  <c r="N40" i="16"/>
  <c r="L40" i="16"/>
  <c r="S39" i="16"/>
  <c r="N39" i="16"/>
  <c r="L39" i="16"/>
  <c r="S38" i="16"/>
  <c r="N38" i="16"/>
  <c r="L38" i="16"/>
  <c r="S37" i="16"/>
  <c r="N37" i="16"/>
  <c r="L37" i="16"/>
  <c r="S36" i="16"/>
  <c r="L36" i="16"/>
  <c r="P36" i="16" s="1"/>
  <c r="S35" i="16"/>
  <c r="N35" i="16"/>
  <c r="L35" i="16"/>
  <c r="S34" i="16"/>
  <c r="N34" i="16"/>
  <c r="L34" i="16"/>
  <c r="S33" i="16"/>
  <c r="N33" i="16"/>
  <c r="L33" i="16"/>
  <c r="S32" i="16"/>
  <c r="L32" i="16"/>
  <c r="P32" i="16" s="1"/>
  <c r="S31" i="16"/>
  <c r="N31" i="16"/>
  <c r="L31" i="16"/>
  <c r="S28" i="16"/>
  <c r="N28" i="16"/>
  <c r="L28" i="16"/>
  <c r="S27" i="16"/>
  <c r="N27" i="16"/>
  <c r="L27" i="16"/>
  <c r="S26" i="16"/>
  <c r="N26" i="16"/>
  <c r="L26" i="16"/>
  <c r="S25" i="16"/>
  <c r="N25" i="16"/>
  <c r="L25" i="16"/>
  <c r="S24" i="16"/>
  <c r="L24" i="16"/>
  <c r="S23" i="16"/>
  <c r="N23" i="16"/>
  <c r="L23" i="16"/>
  <c r="S22" i="16"/>
  <c r="N22" i="16"/>
  <c r="L22" i="16"/>
  <c r="S21" i="16"/>
  <c r="N21" i="16"/>
  <c r="L21" i="16"/>
  <c r="S20" i="16"/>
  <c r="N20" i="16"/>
  <c r="L20" i="16"/>
  <c r="S19" i="16"/>
  <c r="N19" i="16"/>
  <c r="L19" i="16"/>
  <c r="S18" i="16"/>
  <c r="N18" i="16"/>
  <c r="L18" i="16"/>
  <c r="S16" i="16"/>
  <c r="N16" i="16"/>
  <c r="L16" i="16"/>
  <c r="S15" i="16"/>
  <c r="L15" i="16"/>
  <c r="P15" i="16" s="1"/>
  <c r="S14" i="16"/>
  <c r="N14" i="16"/>
  <c r="L14" i="16"/>
  <c r="S13" i="16"/>
  <c r="N13" i="16"/>
  <c r="L13" i="16"/>
  <c r="S12" i="16"/>
  <c r="L12" i="16"/>
  <c r="P12" i="16" s="1"/>
  <c r="S11" i="16"/>
  <c r="L11" i="16"/>
  <c r="P11" i="16" s="1"/>
  <c r="S8" i="16"/>
  <c r="N8" i="16"/>
  <c r="L8" i="16"/>
  <c r="S7" i="16"/>
  <c r="N7" i="16"/>
  <c r="L7" i="16"/>
  <c r="S6" i="16"/>
  <c r="N6" i="16"/>
  <c r="L6" i="16"/>
  <c r="N5" i="16"/>
  <c r="L5" i="16"/>
  <c r="S4" i="16"/>
  <c r="N4" i="16"/>
  <c r="L4" i="16"/>
  <c r="P140" i="16" l="1"/>
  <c r="T140" i="16" s="1"/>
  <c r="P66" i="16"/>
  <c r="T66" i="16" s="1"/>
  <c r="P7" i="16"/>
  <c r="T12" i="16"/>
  <c r="T15" i="16"/>
  <c r="P9" i="16"/>
  <c r="T9" i="16" s="1"/>
  <c r="T107" i="16"/>
  <c r="P43" i="16"/>
  <c r="T43" i="16" s="1"/>
  <c r="P46" i="16"/>
  <c r="T46" i="16" s="1"/>
  <c r="P61" i="16"/>
  <c r="T61" i="16" s="1"/>
  <c r="T11" i="16"/>
  <c r="P85" i="16"/>
  <c r="T85" i="16" s="1"/>
  <c r="T84" i="16"/>
  <c r="T102" i="16"/>
  <c r="P71" i="16"/>
  <c r="P79" i="16"/>
  <c r="T79" i="16" s="1"/>
  <c r="P97" i="16"/>
  <c r="T97" i="16" s="1"/>
  <c r="P117" i="16"/>
  <c r="T117" i="16" s="1"/>
  <c r="P125" i="16"/>
  <c r="T125" i="16" s="1"/>
  <c r="P133" i="16"/>
  <c r="T133" i="16" s="1"/>
  <c r="P136" i="16"/>
  <c r="T136" i="16" s="1"/>
  <c r="P56" i="16"/>
  <c r="T56" i="16" s="1"/>
  <c r="P16" i="16"/>
  <c r="T16" i="16" s="1"/>
  <c r="P25" i="16"/>
  <c r="T25" i="16" s="1"/>
  <c r="P41" i="16"/>
  <c r="T41" i="16" s="1"/>
  <c r="P4" i="16"/>
  <c r="T4" i="16" s="1"/>
  <c r="P72" i="16"/>
  <c r="T72" i="16" s="1"/>
  <c r="P80" i="16"/>
  <c r="T80" i="16" s="1"/>
  <c r="P137" i="16"/>
  <c r="T137" i="16" s="1"/>
  <c r="T36" i="16"/>
  <c r="P138" i="16"/>
  <c r="T138" i="16" s="1"/>
  <c r="P116" i="16"/>
  <c r="T116" i="16" s="1"/>
  <c r="P21" i="16"/>
  <c r="T21" i="16" s="1"/>
  <c r="P37" i="16"/>
  <c r="T37" i="16" s="1"/>
  <c r="T45" i="16"/>
  <c r="T48" i="16"/>
  <c r="T50" i="16"/>
  <c r="P91" i="16"/>
  <c r="T91" i="16" s="1"/>
  <c r="P22" i="16"/>
  <c r="T22" i="16" s="1"/>
  <c r="P92" i="16"/>
  <c r="T92" i="16" s="1"/>
  <c r="P109" i="16"/>
  <c r="T109" i="16" s="1"/>
  <c r="P115" i="16"/>
  <c r="T115" i="16" s="1"/>
  <c r="P123" i="16"/>
  <c r="T123" i="16" s="1"/>
  <c r="P131" i="16"/>
  <c r="T131" i="16" s="1"/>
  <c r="P31" i="16"/>
  <c r="T31" i="16" s="1"/>
  <c r="N166" i="16"/>
  <c r="P55" i="16"/>
  <c r="T55" i="16" s="1"/>
  <c r="P96" i="16"/>
  <c r="T96" i="16" s="1"/>
  <c r="P124" i="16"/>
  <c r="T124" i="16" s="1"/>
  <c r="P132" i="16"/>
  <c r="T132" i="16" s="1"/>
  <c r="E163" i="16"/>
  <c r="G163" i="16"/>
  <c r="P42" i="16"/>
  <c r="T42" i="16" s="1"/>
  <c r="P73" i="16"/>
  <c r="T73" i="16" s="1"/>
  <c r="P81" i="16"/>
  <c r="T81" i="16" s="1"/>
  <c r="P99" i="16"/>
  <c r="T99" i="16" s="1"/>
  <c r="P119" i="16"/>
  <c r="T119" i="16" s="1"/>
  <c r="P127" i="16"/>
  <c r="T127" i="16" s="1"/>
  <c r="H162" i="16"/>
  <c r="N168" i="16"/>
  <c r="P23" i="16"/>
  <c r="T23" i="16" s="1"/>
  <c r="P28" i="16"/>
  <c r="T28" i="16" s="1"/>
  <c r="P47" i="16"/>
  <c r="T47" i="16" s="1"/>
  <c r="P75" i="16"/>
  <c r="T75" i="16" s="1"/>
  <c r="P83" i="16"/>
  <c r="T83" i="16" s="1"/>
  <c r="P87" i="16"/>
  <c r="T87" i="16" s="1"/>
  <c r="P90" i="16"/>
  <c r="T90" i="16" s="1"/>
  <c r="P104" i="16"/>
  <c r="T104" i="16" s="1"/>
  <c r="S161" i="16"/>
  <c r="T7" i="16"/>
  <c r="T71" i="16"/>
  <c r="T94" i="16"/>
  <c r="T95" i="16"/>
  <c r="T134" i="16"/>
  <c r="P114" i="16"/>
  <c r="T114" i="16" s="1"/>
  <c r="P14" i="16"/>
  <c r="T14" i="16" s="1"/>
  <c r="P18" i="16"/>
  <c r="T18" i="16" s="1"/>
  <c r="P39" i="16"/>
  <c r="T39" i="16" s="1"/>
  <c r="P77" i="16"/>
  <c r="T77" i="16" s="1"/>
  <c r="P103" i="16"/>
  <c r="T103" i="16" s="1"/>
  <c r="P141" i="16"/>
  <c r="T141" i="16" s="1"/>
  <c r="P49" i="16"/>
  <c r="T49" i="16" s="1"/>
  <c r="P110" i="16"/>
  <c r="T110" i="16" s="1"/>
  <c r="P113" i="16"/>
  <c r="T113" i="16" s="1"/>
  <c r="P126" i="16"/>
  <c r="T126" i="16" s="1"/>
  <c r="P19" i="16"/>
  <c r="T19" i="16" s="1"/>
  <c r="P35" i="16"/>
  <c r="T35" i="16" s="1"/>
  <c r="P38" i="16"/>
  <c r="T38" i="16" s="1"/>
  <c r="P76" i="16"/>
  <c r="T76" i="16" s="1"/>
  <c r="L163" i="16"/>
  <c r="P24" i="16"/>
  <c r="T24" i="16" s="1"/>
  <c r="P54" i="16"/>
  <c r="T54" i="16" s="1"/>
  <c r="P59" i="16"/>
  <c r="T59" i="16" s="1"/>
  <c r="P65" i="16"/>
  <c r="T65" i="16" s="1"/>
  <c r="T67" i="16"/>
  <c r="P82" i="16"/>
  <c r="T82" i="16" s="1"/>
  <c r="P93" i="16"/>
  <c r="T93" i="16" s="1"/>
  <c r="P98" i="16"/>
  <c r="T98" i="16" s="1"/>
  <c r="P106" i="16"/>
  <c r="T106" i="16" s="1"/>
  <c r="P27" i="16"/>
  <c r="T27" i="16" s="1"/>
  <c r="P34" i="16"/>
  <c r="T34" i="16" s="1"/>
  <c r="P101" i="16"/>
  <c r="T101" i="16" s="1"/>
  <c r="P122" i="16"/>
  <c r="T122" i="16" s="1"/>
  <c r="L161" i="16"/>
  <c r="P20" i="16"/>
  <c r="T20" i="16" s="1"/>
  <c r="P40" i="16"/>
  <c r="T40" i="16" s="1"/>
  <c r="T32" i="16"/>
  <c r="P53" i="16"/>
  <c r="T53" i="16" s="1"/>
  <c r="P58" i="16"/>
  <c r="T58" i="16" s="1"/>
  <c r="P64" i="16"/>
  <c r="T64" i="16" s="1"/>
  <c r="P69" i="16"/>
  <c r="T69" i="16" s="1"/>
  <c r="P105" i="16"/>
  <c r="T105" i="16" s="1"/>
  <c r="P118" i="16"/>
  <c r="T118" i="16" s="1"/>
  <c r="P128" i="16"/>
  <c r="T128" i="16" s="1"/>
  <c r="F163" i="16"/>
  <c r="P26" i="16"/>
  <c r="T26" i="16" s="1"/>
  <c r="P33" i="16"/>
  <c r="T33" i="16" s="1"/>
  <c r="P74" i="16"/>
  <c r="T74" i="16" s="1"/>
  <c r="P100" i="16"/>
  <c r="T100" i="16" s="1"/>
  <c r="P108" i="16"/>
  <c r="T108" i="16" s="1"/>
  <c r="P121" i="16"/>
  <c r="T121" i="16" s="1"/>
  <c r="P44" i="16"/>
  <c r="T44" i="16" s="1"/>
  <c r="T62" i="16"/>
  <c r="P70" i="16"/>
  <c r="T70" i="16" s="1"/>
  <c r="P88" i="16"/>
  <c r="T88" i="16" s="1"/>
  <c r="P129" i="16"/>
  <c r="T129" i="16" s="1"/>
  <c r="P8" i="16"/>
  <c r="T8" i="16" s="1"/>
  <c r="P13" i="16"/>
  <c r="T13" i="16" s="1"/>
  <c r="P139" i="16"/>
  <c r="T139" i="16" s="1"/>
  <c r="P52" i="16"/>
  <c r="T52" i="16" s="1"/>
  <c r="P63" i="16"/>
  <c r="T63" i="16" s="1"/>
  <c r="P68" i="16"/>
  <c r="T68" i="16" s="1"/>
  <c r="P78" i="16"/>
  <c r="T78" i="16" s="1"/>
  <c r="P6" i="16"/>
  <c r="T6" i="16" s="1"/>
  <c r="P120" i="16"/>
  <c r="T120" i="16" s="1"/>
  <c r="P130" i="16"/>
  <c r="T130" i="16" s="1"/>
  <c r="P135" i="16"/>
  <c r="T135" i="16" s="1"/>
  <c r="D163" i="16"/>
  <c r="L162" i="16"/>
  <c r="L164" i="16"/>
  <c r="P5" i="16"/>
  <c r="N161" i="16"/>
  <c r="P161" i="16" l="1"/>
  <c r="T5" i="16"/>
  <c r="T161" i="16" s="1"/>
  <c r="D55" i="15"/>
  <c r="D76" i="15" s="1"/>
  <c r="E40" i="15"/>
  <c r="E77" i="15" s="1"/>
  <c r="D40" i="15"/>
  <c r="Q10" i="15"/>
  <c r="O11" i="15" s="1"/>
  <c r="E78" i="15" l="1"/>
  <c r="E41" i="15"/>
  <c r="R152" i="12"/>
  <c r="Q152" i="12"/>
  <c r="S57" i="12" l="1"/>
  <c r="L57" i="12"/>
  <c r="P57" i="12" s="1"/>
  <c r="T57" i="12" s="1"/>
  <c r="K36" i="13" l="1"/>
  <c r="J36" i="13"/>
  <c r="I36" i="13"/>
  <c r="H36" i="13"/>
  <c r="D31" i="13" l="1"/>
  <c r="D53" i="13" s="1"/>
  <c r="C19" i="14" l="1"/>
  <c r="J9" i="14" s="1"/>
  <c r="C20" i="14"/>
  <c r="J10" i="14"/>
  <c r="C12" i="14"/>
  <c r="J12" i="14"/>
  <c r="J11" i="14"/>
  <c r="J7" i="14"/>
  <c r="J6" i="14"/>
  <c r="C23" i="14" l="1"/>
  <c r="C13" i="14"/>
  <c r="J5" i="14" s="1"/>
  <c r="J13" i="14" s="1"/>
  <c r="C25" i="14"/>
  <c r="C26" i="14" s="1"/>
  <c r="L132" i="12" l="1"/>
  <c r="N132" i="12"/>
  <c r="S132" i="12"/>
  <c r="P132" i="12" l="1"/>
  <c r="T132" i="12"/>
  <c r="N147" i="12"/>
  <c r="E66" i="13"/>
  <c r="D65" i="13"/>
  <c r="O3" i="13" l="1"/>
  <c r="O5" i="13" s="1"/>
  <c r="Q9" i="13"/>
  <c r="O10" i="13" l="1"/>
  <c r="N59" i="12" l="1"/>
  <c r="S10" i="12"/>
  <c r="L10" i="12"/>
  <c r="P10" i="12" l="1"/>
  <c r="T10" i="12" s="1"/>
  <c r="E67" i="13" l="1"/>
  <c r="Q154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90" i="12"/>
  <c r="S72" i="12"/>
  <c r="S67" i="12"/>
  <c r="S44" i="12"/>
  <c r="E152" i="12"/>
  <c r="F152" i="12"/>
  <c r="G152" i="12"/>
  <c r="E153" i="12"/>
  <c r="F153" i="12"/>
  <c r="G153" i="12"/>
  <c r="E155" i="12"/>
  <c r="F155" i="12"/>
  <c r="G155" i="12"/>
  <c r="D155" i="12"/>
  <c r="D153" i="12"/>
  <c r="D152" i="12"/>
  <c r="L5" i="12"/>
  <c r="N5" i="12"/>
  <c r="L44" i="12"/>
  <c r="N44" i="12"/>
  <c r="L67" i="12"/>
  <c r="N67" i="12"/>
  <c r="L68" i="12"/>
  <c r="N68" i="12"/>
  <c r="L69" i="12"/>
  <c r="N69" i="12"/>
  <c r="L70" i="12"/>
  <c r="N70" i="12"/>
  <c r="L71" i="12"/>
  <c r="N71" i="12"/>
  <c r="L72" i="12"/>
  <c r="N72" i="12"/>
  <c r="L94" i="12"/>
  <c r="N94" i="12"/>
  <c r="L95" i="12"/>
  <c r="N95" i="12"/>
  <c r="L96" i="12"/>
  <c r="L97" i="12"/>
  <c r="N97" i="12"/>
  <c r="L98" i="12"/>
  <c r="N98" i="12"/>
  <c r="L99" i="12"/>
  <c r="N99" i="12"/>
  <c r="L100" i="12"/>
  <c r="N100" i="12"/>
  <c r="L101" i="12"/>
  <c r="L102" i="12"/>
  <c r="N102" i="12"/>
  <c r="L90" i="12"/>
  <c r="N90" i="12"/>
  <c r="S148" i="12"/>
  <c r="S135" i="12"/>
  <c r="N135" i="12"/>
  <c r="L135" i="12"/>
  <c r="S134" i="12"/>
  <c r="N134" i="12"/>
  <c r="L134" i="12"/>
  <c r="S133" i="12"/>
  <c r="N133" i="12"/>
  <c r="L133" i="12"/>
  <c r="S131" i="12"/>
  <c r="N131" i="12"/>
  <c r="L131" i="12"/>
  <c r="S130" i="12"/>
  <c r="N130" i="12"/>
  <c r="L130" i="12"/>
  <c r="S129" i="12"/>
  <c r="N129" i="12"/>
  <c r="L129" i="12"/>
  <c r="S128" i="12"/>
  <c r="L128" i="12"/>
  <c r="S127" i="12"/>
  <c r="N127" i="12"/>
  <c r="L127" i="12"/>
  <c r="S126" i="12"/>
  <c r="N126" i="12"/>
  <c r="L126" i="12"/>
  <c r="S125" i="12"/>
  <c r="N125" i="12"/>
  <c r="S124" i="12"/>
  <c r="N124" i="12"/>
  <c r="L124" i="12"/>
  <c r="S123" i="12"/>
  <c r="N123" i="12"/>
  <c r="L123" i="12"/>
  <c r="S122" i="12"/>
  <c r="N122" i="12"/>
  <c r="L122" i="12"/>
  <c r="S121" i="12"/>
  <c r="N121" i="12"/>
  <c r="L121" i="12"/>
  <c r="S120" i="12"/>
  <c r="N120" i="12"/>
  <c r="L120" i="12"/>
  <c r="S119" i="12"/>
  <c r="N119" i="12"/>
  <c r="L119" i="12"/>
  <c r="S118" i="12"/>
  <c r="N118" i="12"/>
  <c r="L118" i="12"/>
  <c r="S117" i="12"/>
  <c r="N117" i="12"/>
  <c r="L117" i="12"/>
  <c r="S116" i="12"/>
  <c r="N116" i="12"/>
  <c r="L116" i="12"/>
  <c r="S115" i="12"/>
  <c r="N115" i="12"/>
  <c r="L115" i="12"/>
  <c r="S114" i="12"/>
  <c r="N114" i="12"/>
  <c r="L114" i="12"/>
  <c r="S113" i="12"/>
  <c r="N113" i="12"/>
  <c r="L113" i="12"/>
  <c r="S112" i="12"/>
  <c r="N112" i="12"/>
  <c r="L112" i="12"/>
  <c r="S111" i="12"/>
  <c r="L111" i="12"/>
  <c r="S110" i="12"/>
  <c r="N110" i="12"/>
  <c r="L110" i="12"/>
  <c r="S109" i="12"/>
  <c r="N109" i="12"/>
  <c r="L109" i="12"/>
  <c r="S108" i="12"/>
  <c r="N108" i="12"/>
  <c r="L108" i="12"/>
  <c r="S107" i="12"/>
  <c r="N107" i="12"/>
  <c r="L107" i="12"/>
  <c r="S106" i="12"/>
  <c r="L106" i="12"/>
  <c r="P106" i="12" s="1"/>
  <c r="S105" i="12"/>
  <c r="L105" i="12"/>
  <c r="P105" i="12" s="1"/>
  <c r="S104" i="12"/>
  <c r="N104" i="12"/>
  <c r="L104" i="12"/>
  <c r="N103" i="12"/>
  <c r="L103" i="12"/>
  <c r="N93" i="12"/>
  <c r="L93" i="12"/>
  <c r="N92" i="12"/>
  <c r="L92" i="12"/>
  <c r="S91" i="12"/>
  <c r="N91" i="12"/>
  <c r="L91" i="12"/>
  <c r="S89" i="12"/>
  <c r="L89" i="12"/>
  <c r="P89" i="12" s="1"/>
  <c r="S88" i="12"/>
  <c r="N88" i="12"/>
  <c r="L88" i="12"/>
  <c r="S87" i="12"/>
  <c r="N87" i="12"/>
  <c r="L87" i="12"/>
  <c r="S86" i="12"/>
  <c r="N86" i="12"/>
  <c r="L86" i="12"/>
  <c r="S85" i="12"/>
  <c r="N85" i="12"/>
  <c r="L85" i="12"/>
  <c r="S84" i="12"/>
  <c r="N84" i="12"/>
  <c r="L84" i="12"/>
  <c r="S83" i="12"/>
  <c r="L83" i="12"/>
  <c r="P83" i="12" s="1"/>
  <c r="S82" i="12"/>
  <c r="N82" i="12"/>
  <c r="L82" i="12"/>
  <c r="S81" i="12"/>
  <c r="N81" i="12"/>
  <c r="L81" i="12"/>
  <c r="S80" i="12"/>
  <c r="N80" i="12"/>
  <c r="L80" i="12"/>
  <c r="S79" i="12"/>
  <c r="L79" i="12"/>
  <c r="P79" i="12" s="1"/>
  <c r="S78" i="12"/>
  <c r="N78" i="12"/>
  <c r="L78" i="12"/>
  <c r="S77" i="12"/>
  <c r="N77" i="12"/>
  <c r="L77" i="12"/>
  <c r="S76" i="12"/>
  <c r="N76" i="12"/>
  <c r="L76" i="12"/>
  <c r="S75" i="12"/>
  <c r="N75" i="12"/>
  <c r="L75" i="12"/>
  <c r="S74" i="12"/>
  <c r="N74" i="12"/>
  <c r="L74" i="12"/>
  <c r="S73" i="12"/>
  <c r="N73" i="12"/>
  <c r="L73" i="12"/>
  <c r="S71" i="12"/>
  <c r="S70" i="12"/>
  <c r="S69" i="12"/>
  <c r="S68" i="12"/>
  <c r="S66" i="12"/>
  <c r="N66" i="12"/>
  <c r="L66" i="12"/>
  <c r="S65" i="12"/>
  <c r="N65" i="12"/>
  <c r="L65" i="12"/>
  <c r="S64" i="12"/>
  <c r="L64" i="12"/>
  <c r="S63" i="12"/>
  <c r="N63" i="12"/>
  <c r="L63" i="12"/>
  <c r="S62" i="12"/>
  <c r="L62" i="12"/>
  <c r="S61" i="12"/>
  <c r="N61" i="12"/>
  <c r="L61" i="12"/>
  <c r="S60" i="12"/>
  <c r="N60" i="12"/>
  <c r="L60" i="12"/>
  <c r="S59" i="12"/>
  <c r="L59" i="12"/>
  <c r="S58" i="12"/>
  <c r="N58" i="12"/>
  <c r="L58" i="12"/>
  <c r="S56" i="12"/>
  <c r="N56" i="12"/>
  <c r="L56" i="12"/>
  <c r="S55" i="12"/>
  <c r="N55" i="12"/>
  <c r="L55" i="12"/>
  <c r="S54" i="12"/>
  <c r="N54" i="12"/>
  <c r="L54" i="12"/>
  <c r="S53" i="12"/>
  <c r="L53" i="12"/>
  <c r="S52" i="12"/>
  <c r="N52" i="12"/>
  <c r="L52" i="12"/>
  <c r="S51" i="12"/>
  <c r="N51" i="12"/>
  <c r="L51" i="12"/>
  <c r="S50" i="12"/>
  <c r="N50" i="12"/>
  <c r="L50" i="12"/>
  <c r="S49" i="12"/>
  <c r="N49" i="12"/>
  <c r="L49" i="12"/>
  <c r="S48" i="12"/>
  <c r="N48" i="12"/>
  <c r="L48" i="12"/>
  <c r="S47" i="12"/>
  <c r="N47" i="12"/>
  <c r="L47" i="12"/>
  <c r="S46" i="12"/>
  <c r="N46" i="12"/>
  <c r="S45" i="12"/>
  <c r="N45" i="12"/>
  <c r="L45" i="12"/>
  <c r="S43" i="12"/>
  <c r="L43" i="12"/>
  <c r="S42" i="12"/>
  <c r="N42" i="12"/>
  <c r="L42" i="12"/>
  <c r="S41" i="12"/>
  <c r="N41" i="12"/>
  <c r="L41" i="12"/>
  <c r="S40" i="12"/>
  <c r="L40" i="12"/>
  <c r="P40" i="12" s="1"/>
  <c r="S39" i="12"/>
  <c r="N39" i="12"/>
  <c r="L39" i="12"/>
  <c r="S38" i="12"/>
  <c r="N38" i="12"/>
  <c r="L38" i="12"/>
  <c r="S37" i="12"/>
  <c r="N37" i="12"/>
  <c r="L37" i="12"/>
  <c r="S36" i="12"/>
  <c r="N36" i="12"/>
  <c r="L36" i="12"/>
  <c r="S35" i="12"/>
  <c r="N35" i="12"/>
  <c r="L35" i="12"/>
  <c r="S34" i="12"/>
  <c r="N34" i="12"/>
  <c r="L34" i="12"/>
  <c r="S33" i="12"/>
  <c r="N33" i="12"/>
  <c r="L33" i="12"/>
  <c r="S32" i="12"/>
  <c r="N32" i="12"/>
  <c r="L32" i="12"/>
  <c r="S31" i="12"/>
  <c r="L31" i="12"/>
  <c r="P31" i="12" s="1"/>
  <c r="S30" i="12"/>
  <c r="N30" i="12"/>
  <c r="L30" i="12"/>
  <c r="S29" i="12"/>
  <c r="N29" i="12"/>
  <c r="L29" i="12"/>
  <c r="S28" i="12"/>
  <c r="N28" i="12"/>
  <c r="L28" i="12"/>
  <c r="S27" i="12"/>
  <c r="L27" i="12"/>
  <c r="P27" i="12" s="1"/>
  <c r="S26" i="12"/>
  <c r="N26" i="12"/>
  <c r="L26" i="12"/>
  <c r="S25" i="12"/>
  <c r="N25" i="12"/>
  <c r="L25" i="12"/>
  <c r="S24" i="12"/>
  <c r="N24" i="12"/>
  <c r="L24" i="12"/>
  <c r="S23" i="12"/>
  <c r="N23" i="12"/>
  <c r="L23" i="12"/>
  <c r="S22" i="12"/>
  <c r="N22" i="12"/>
  <c r="L22" i="12"/>
  <c r="S21" i="12"/>
  <c r="L21" i="12"/>
  <c r="S20" i="12"/>
  <c r="N20" i="12"/>
  <c r="L20" i="12"/>
  <c r="S19" i="12"/>
  <c r="N19" i="12"/>
  <c r="L19" i="12"/>
  <c r="S18" i="12"/>
  <c r="N18" i="12"/>
  <c r="L18" i="12"/>
  <c r="S17" i="12"/>
  <c r="N17" i="12"/>
  <c r="L17" i="12"/>
  <c r="S16" i="12"/>
  <c r="N16" i="12"/>
  <c r="L16" i="12"/>
  <c r="S15" i="12"/>
  <c r="N15" i="12"/>
  <c r="L15" i="12"/>
  <c r="S14" i="12"/>
  <c r="N14" i="12"/>
  <c r="L14" i="12"/>
  <c r="S13" i="12"/>
  <c r="L13" i="12"/>
  <c r="P13" i="12" s="1"/>
  <c r="S12" i="12"/>
  <c r="N12" i="12"/>
  <c r="L12" i="12"/>
  <c r="S11" i="12"/>
  <c r="N11" i="12"/>
  <c r="L11" i="12"/>
  <c r="S9" i="12"/>
  <c r="L9" i="12"/>
  <c r="S8" i="12"/>
  <c r="N8" i="12"/>
  <c r="L8" i="12"/>
  <c r="S7" i="12"/>
  <c r="N7" i="12"/>
  <c r="L7" i="12"/>
  <c r="S6" i="12"/>
  <c r="N6" i="12"/>
  <c r="L6" i="12"/>
  <c r="S4" i="12"/>
  <c r="N4" i="12"/>
  <c r="L4" i="12"/>
  <c r="S152" i="12" l="1"/>
  <c r="L155" i="12"/>
  <c r="P99" i="12"/>
  <c r="T99" i="12" s="1"/>
  <c r="P69" i="12"/>
  <c r="T69" i="12" s="1"/>
  <c r="P52" i="12"/>
  <c r="T52" i="12" s="1"/>
  <c r="P5" i="12"/>
  <c r="T5" i="12" s="1"/>
  <c r="N159" i="12"/>
  <c r="P50" i="12"/>
  <c r="T50" i="12" s="1"/>
  <c r="P94" i="12"/>
  <c r="T94" i="12" s="1"/>
  <c r="P54" i="12"/>
  <c r="T54" i="12" s="1"/>
  <c r="P53" i="12"/>
  <c r="T53" i="12" s="1"/>
  <c r="P56" i="12"/>
  <c r="T56" i="12" s="1"/>
  <c r="P51" i="12"/>
  <c r="T51" i="12" s="1"/>
  <c r="P49" i="12"/>
  <c r="T49" i="12" s="1"/>
  <c r="P102" i="12"/>
  <c r="T102" i="12" s="1"/>
  <c r="P55" i="12"/>
  <c r="T55" i="12" s="1"/>
  <c r="E54" i="13"/>
  <c r="F154" i="12"/>
  <c r="P91" i="12"/>
  <c r="T91" i="12" s="1"/>
  <c r="P93" i="12"/>
  <c r="T93" i="12" s="1"/>
  <c r="P90" i="12"/>
  <c r="T90" i="12" s="1"/>
  <c r="P92" i="12"/>
  <c r="T92" i="12" s="1"/>
  <c r="P43" i="12"/>
  <c r="P95" i="12"/>
  <c r="T95" i="12" s="1"/>
  <c r="P70" i="12"/>
  <c r="T70" i="12" s="1"/>
  <c r="P44" i="12"/>
  <c r="T44" i="12" s="1"/>
  <c r="E154" i="12"/>
  <c r="P98" i="12"/>
  <c r="T98" i="12" s="1"/>
  <c r="P101" i="12"/>
  <c r="T101" i="12" s="1"/>
  <c r="P97" i="12"/>
  <c r="T97" i="12" s="1"/>
  <c r="P72" i="12"/>
  <c r="T72" i="12" s="1"/>
  <c r="P68" i="12"/>
  <c r="T68" i="12" s="1"/>
  <c r="G154" i="12"/>
  <c r="N157" i="12"/>
  <c r="P100" i="12"/>
  <c r="T100" i="12" s="1"/>
  <c r="P96" i="12"/>
  <c r="T96" i="12" s="1"/>
  <c r="P71" i="12"/>
  <c r="T71" i="12" s="1"/>
  <c r="P67" i="12"/>
  <c r="T67" i="12" s="1"/>
  <c r="N152" i="12"/>
  <c r="L153" i="12"/>
  <c r="L154" i="12"/>
  <c r="T31" i="12"/>
  <c r="P123" i="12"/>
  <c r="T123" i="12" s="1"/>
  <c r="P131" i="12"/>
  <c r="T131" i="12" s="1"/>
  <c r="T83" i="12"/>
  <c r="P109" i="12"/>
  <c r="T109" i="12" s="1"/>
  <c r="P115" i="12"/>
  <c r="T115" i="12" s="1"/>
  <c r="T105" i="12"/>
  <c r="P117" i="12"/>
  <c r="T117" i="12" s="1"/>
  <c r="T13" i="12"/>
  <c r="T40" i="12"/>
  <c r="P75" i="12"/>
  <c r="T75" i="12" s="1"/>
  <c r="P17" i="12"/>
  <c r="T17" i="12" s="1"/>
  <c r="P82" i="12"/>
  <c r="T82" i="12" s="1"/>
  <c r="P37" i="12"/>
  <c r="T37" i="12" s="1"/>
  <c r="P12" i="12"/>
  <c r="T12" i="12" s="1"/>
  <c r="P4" i="12"/>
  <c r="T4" i="12" s="1"/>
  <c r="P78" i="12"/>
  <c r="T78" i="12" s="1"/>
  <c r="P121" i="12"/>
  <c r="T121" i="12" s="1"/>
  <c r="P46" i="12"/>
  <c r="T46" i="12" s="1"/>
  <c r="P23" i="12"/>
  <c r="T23" i="12" s="1"/>
  <c r="P65" i="12"/>
  <c r="T65" i="12" s="1"/>
  <c r="P34" i="12"/>
  <c r="T34" i="12" s="1"/>
  <c r="P38" i="12"/>
  <c r="T38" i="12" s="1"/>
  <c r="P41" i="12"/>
  <c r="T41" i="12" s="1"/>
  <c r="P122" i="12"/>
  <c r="T122" i="12" s="1"/>
  <c r="P84" i="12"/>
  <c r="T84" i="12" s="1"/>
  <c r="P28" i="12"/>
  <c r="T28" i="12" s="1"/>
  <c r="P30" i="12"/>
  <c r="T30" i="12" s="1"/>
  <c r="P33" i="12"/>
  <c r="T33" i="12" s="1"/>
  <c r="P60" i="12"/>
  <c r="T60" i="12" s="1"/>
  <c r="P85" i="12"/>
  <c r="T85" i="12" s="1"/>
  <c r="P8" i="12"/>
  <c r="T8" i="12" s="1"/>
  <c r="P18" i="12"/>
  <c r="T18" i="12" s="1"/>
  <c r="P26" i="12"/>
  <c r="T26" i="12" s="1"/>
  <c r="P35" i="12"/>
  <c r="T35" i="12" s="1"/>
  <c r="T79" i="12"/>
  <c r="T106" i="12"/>
  <c r="P118" i="12"/>
  <c r="T118" i="12" s="1"/>
  <c r="P135" i="12"/>
  <c r="T135" i="12" s="1"/>
  <c r="P116" i="12"/>
  <c r="T116" i="12" s="1"/>
  <c r="P25" i="12"/>
  <c r="T25" i="12" s="1"/>
  <c r="P36" i="12"/>
  <c r="T36" i="12" s="1"/>
  <c r="P39" i="12"/>
  <c r="T39" i="12" s="1"/>
  <c r="P120" i="12"/>
  <c r="T120" i="12" s="1"/>
  <c r="P127" i="12"/>
  <c r="T127" i="12" s="1"/>
  <c r="P21" i="12"/>
  <c r="T21" i="12" s="1"/>
  <c r="P62" i="12"/>
  <c r="T62" i="12" s="1"/>
  <c r="P87" i="12"/>
  <c r="T87" i="12" s="1"/>
  <c r="P130" i="12"/>
  <c r="T130" i="12" s="1"/>
  <c r="P74" i="12"/>
  <c r="T74" i="12" s="1"/>
  <c r="P108" i="12"/>
  <c r="T108" i="12" s="1"/>
  <c r="H153" i="12"/>
  <c r="T89" i="12"/>
  <c r="T27" i="12"/>
  <c r="T59" i="12"/>
  <c r="P15" i="12"/>
  <c r="T15" i="12" s="1"/>
  <c r="P20" i="12"/>
  <c r="T20" i="12" s="1"/>
  <c r="P80" i="12"/>
  <c r="T80" i="12" s="1"/>
  <c r="P107" i="12"/>
  <c r="T107" i="12" s="1"/>
  <c r="P111" i="12"/>
  <c r="T111" i="12" s="1"/>
  <c r="P119" i="12"/>
  <c r="T119" i="12" s="1"/>
  <c r="T128" i="12"/>
  <c r="P9" i="12"/>
  <c r="P42" i="12"/>
  <c r="T42" i="12" s="1"/>
  <c r="P58" i="12"/>
  <c r="T58" i="12" s="1"/>
  <c r="P61" i="12"/>
  <c r="T61" i="12" s="1"/>
  <c r="P63" i="12"/>
  <c r="T63" i="12" s="1"/>
  <c r="P76" i="12"/>
  <c r="T76" i="12" s="1"/>
  <c r="P114" i="12"/>
  <c r="T114" i="12" s="1"/>
  <c r="P126" i="12"/>
  <c r="T126" i="12" s="1"/>
  <c r="D154" i="12"/>
  <c r="P16" i="12"/>
  <c r="T16" i="12" s="1"/>
  <c r="P24" i="12"/>
  <c r="T24" i="12" s="1"/>
  <c r="P112" i="12"/>
  <c r="T112" i="12" s="1"/>
  <c r="P7" i="12"/>
  <c r="T7" i="12" s="1"/>
  <c r="P22" i="12"/>
  <c r="T22" i="12" s="1"/>
  <c r="P47" i="12"/>
  <c r="P66" i="12"/>
  <c r="T66" i="12" s="1"/>
  <c r="P77" i="12"/>
  <c r="T77" i="12" s="1"/>
  <c r="P103" i="12"/>
  <c r="T103" i="12" s="1"/>
  <c r="P133" i="12"/>
  <c r="T133" i="12" s="1"/>
  <c r="P88" i="12"/>
  <c r="T88" i="12" s="1"/>
  <c r="P124" i="12"/>
  <c r="T124" i="12" s="1"/>
  <c r="P129" i="12"/>
  <c r="T129" i="12" s="1"/>
  <c r="P14" i="12"/>
  <c r="T14" i="12" s="1"/>
  <c r="P19" i="12"/>
  <c r="T19" i="12" s="1"/>
  <c r="P64" i="12"/>
  <c r="T64" i="12" s="1"/>
  <c r="P86" i="12"/>
  <c r="T86" i="12" s="1"/>
  <c r="P110" i="12"/>
  <c r="T110" i="12" s="1"/>
  <c r="P113" i="12"/>
  <c r="T113" i="12" s="1"/>
  <c r="P125" i="12"/>
  <c r="T125" i="12" s="1"/>
  <c r="P11" i="12"/>
  <c r="T11" i="12" s="1"/>
  <c r="P29" i="12"/>
  <c r="T29" i="12" s="1"/>
  <c r="P32" i="12"/>
  <c r="T32" i="12" s="1"/>
  <c r="P45" i="12"/>
  <c r="P48" i="12"/>
  <c r="T48" i="12" s="1"/>
  <c r="P73" i="12"/>
  <c r="T73" i="12" s="1"/>
  <c r="P81" i="12"/>
  <c r="T81" i="12" s="1"/>
  <c r="P104" i="12"/>
  <c r="T104" i="12" s="1"/>
  <c r="P134" i="12"/>
  <c r="T134" i="12" s="1"/>
  <c r="P6" i="12"/>
  <c r="L152" i="12"/>
  <c r="P152" i="12" l="1"/>
  <c r="T6" i="12"/>
  <c r="T152" i="12" s="1"/>
  <c r="F55" i="13" l="1"/>
  <c r="F4" i="13" l="1"/>
  <c r="E69" i="13"/>
  <c r="F5" i="13" l="1"/>
  <c r="F6" i="13" s="1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l="1"/>
  <c r="F49" i="13" s="1"/>
  <c r="F50" i="13" s="1"/>
  <c r="M47" i="13"/>
  <c r="M9" i="13"/>
  <c r="M11" i="13"/>
  <c r="M15" i="13" l="1"/>
  <c r="M17" i="13"/>
  <c r="M21" i="13"/>
  <c r="M18" i="13" l="1"/>
  <c r="M22" i="13" l="1"/>
  <c r="M31" i="13" l="1"/>
  <c r="M44" i="13" l="1"/>
  <c r="M34" i="13"/>
  <c r="F4" i="15" l="1"/>
  <c r="F5" i="15" s="1"/>
  <c r="F6" i="15" s="1"/>
  <c r="F7" i="15" s="1"/>
  <c r="F8" i="15" s="1"/>
  <c r="F9" i="15" l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42" i="15"/>
  <c r="E80" i="15"/>
  <c r="F25" i="15" l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</calcChain>
</file>

<file path=xl/sharedStrings.xml><?xml version="1.0" encoding="utf-8"?>
<sst xmlns="http://schemas.openxmlformats.org/spreadsheetml/2006/main" count="1796" uniqueCount="460">
  <si>
    <t>Check #</t>
  </si>
  <si>
    <t>Date</t>
  </si>
  <si>
    <t>Description</t>
  </si>
  <si>
    <t>Addison</t>
  </si>
  <si>
    <t>Scott</t>
  </si>
  <si>
    <t>Alaownis</t>
  </si>
  <si>
    <t>Steve</t>
  </si>
  <si>
    <t>Alves</t>
  </si>
  <si>
    <t>Brian</t>
  </si>
  <si>
    <t>Arbour</t>
  </si>
  <si>
    <t>Bob</t>
  </si>
  <si>
    <t>Mike</t>
  </si>
  <si>
    <t>Baldwin</t>
  </si>
  <si>
    <t>Charles</t>
  </si>
  <si>
    <t>Barrett</t>
  </si>
  <si>
    <t>Jeremiah</t>
  </si>
  <si>
    <t>Michael</t>
  </si>
  <si>
    <t>Beek</t>
  </si>
  <si>
    <t>Stephen</t>
  </si>
  <si>
    <t>Bertrand</t>
  </si>
  <si>
    <t>Richard</t>
  </si>
  <si>
    <t>Bohl</t>
  </si>
  <si>
    <t>Robert</t>
  </si>
  <si>
    <t>Bouvier</t>
  </si>
  <si>
    <t>Jim</t>
  </si>
  <si>
    <t>Breglio</t>
  </si>
  <si>
    <t>David</t>
  </si>
  <si>
    <t>Britt</t>
  </si>
  <si>
    <t>Dan</t>
  </si>
  <si>
    <t>Brown</t>
  </si>
  <si>
    <t>Chris</t>
  </si>
  <si>
    <t>Burke</t>
  </si>
  <si>
    <t>Daniel</t>
  </si>
  <si>
    <t>Anthony</t>
  </si>
  <si>
    <t>Byrd</t>
  </si>
  <si>
    <t>Carnovale</t>
  </si>
  <si>
    <t>Kurt</t>
  </si>
  <si>
    <t>Casaceli</t>
  </si>
  <si>
    <t>Connors</t>
  </si>
  <si>
    <t>Cummings</t>
  </si>
  <si>
    <t>Tom</t>
  </si>
  <si>
    <t>Cutler</t>
  </si>
  <si>
    <t>Ron</t>
  </si>
  <si>
    <t>Justin</t>
  </si>
  <si>
    <t>Dalton</t>
  </si>
  <si>
    <t>Guy</t>
  </si>
  <si>
    <t>DeJean</t>
  </si>
  <si>
    <t>JB</t>
  </si>
  <si>
    <t>Denver</t>
  </si>
  <si>
    <t>Jay</t>
  </si>
  <si>
    <t>Donnelly</t>
  </si>
  <si>
    <t>Bernie</t>
  </si>
  <si>
    <t>Dotson</t>
  </si>
  <si>
    <t>Waymond</t>
  </si>
  <si>
    <t>Dulude</t>
  </si>
  <si>
    <t>Dunston</t>
  </si>
  <si>
    <t>Early-Moss</t>
  </si>
  <si>
    <t>Marla</t>
  </si>
  <si>
    <t>Elias</t>
  </si>
  <si>
    <t>Ellerbrook</t>
  </si>
  <si>
    <t>Ferriter</t>
  </si>
  <si>
    <t>Kevin</t>
  </si>
  <si>
    <t>Folsom</t>
  </si>
  <si>
    <t>Gagnon</t>
  </si>
  <si>
    <t>John</t>
  </si>
  <si>
    <t>Galiatsos</t>
  </si>
  <si>
    <t>Girard</t>
  </si>
  <si>
    <t>Ginger</t>
  </si>
  <si>
    <t>Hager</t>
  </si>
  <si>
    <t>Harpin</t>
  </si>
  <si>
    <t>Roger</t>
  </si>
  <si>
    <t>Haveles</t>
  </si>
  <si>
    <t>Henderson</t>
  </si>
  <si>
    <t>Jessica</t>
  </si>
  <si>
    <t>Hutchinson</t>
  </si>
  <si>
    <t>Hyland</t>
  </si>
  <si>
    <t>Gerald</t>
  </si>
  <si>
    <t>Andy</t>
  </si>
  <si>
    <t>Jordan</t>
  </si>
  <si>
    <t>Jonathan</t>
  </si>
  <si>
    <t>Kennedy</t>
  </si>
  <si>
    <t>Marc</t>
  </si>
  <si>
    <t>Paul</t>
  </si>
  <si>
    <t>King</t>
  </si>
  <si>
    <t>Andre</t>
  </si>
  <si>
    <t>Kissel</t>
  </si>
  <si>
    <t>Thomas</t>
  </si>
  <si>
    <t>Lambert</t>
  </si>
  <si>
    <t>LaValley</t>
  </si>
  <si>
    <t>Donald</t>
  </si>
  <si>
    <t>Lavoie</t>
  </si>
  <si>
    <t>Joseph</t>
  </si>
  <si>
    <t>Leverock</t>
  </si>
  <si>
    <t>Lewis</t>
  </si>
  <si>
    <t>Tommy</t>
  </si>
  <si>
    <t>Liebel</t>
  </si>
  <si>
    <t>Long</t>
  </si>
  <si>
    <t>Dale</t>
  </si>
  <si>
    <t>Lynch</t>
  </si>
  <si>
    <t>Art</t>
  </si>
  <si>
    <t>Martin</t>
  </si>
  <si>
    <t>William</t>
  </si>
  <si>
    <t>Martin Jr</t>
  </si>
  <si>
    <t xml:space="preserve">William </t>
  </si>
  <si>
    <t>Martinez</t>
  </si>
  <si>
    <t>Massey</t>
  </si>
  <si>
    <t>Bill</t>
  </si>
  <si>
    <t>May</t>
  </si>
  <si>
    <t>Gilbert</t>
  </si>
  <si>
    <t>Mraz</t>
  </si>
  <si>
    <t>Jeffrey</t>
  </si>
  <si>
    <t>Murphy</t>
  </si>
  <si>
    <t>Derrick</t>
  </si>
  <si>
    <t>Niemiec</t>
  </si>
  <si>
    <t>Al</t>
  </si>
  <si>
    <t>O'Connor</t>
  </si>
  <si>
    <t>Page</t>
  </si>
  <si>
    <t>Parent</t>
  </si>
  <si>
    <t>Kyle</t>
  </si>
  <si>
    <t>Pirog</t>
  </si>
  <si>
    <t>Mark</t>
  </si>
  <si>
    <t>Procino</t>
  </si>
  <si>
    <t xml:space="preserve">Greg </t>
  </si>
  <si>
    <t>Provost</t>
  </si>
  <si>
    <t xml:space="preserve">Tim </t>
  </si>
  <si>
    <t>Reyes</t>
  </si>
  <si>
    <t>Joey</t>
  </si>
  <si>
    <t>Richardson</t>
  </si>
  <si>
    <t>Alex</t>
  </si>
  <si>
    <t>Rivers</t>
  </si>
  <si>
    <t>Rivet</t>
  </si>
  <si>
    <t>Norman</t>
  </si>
  <si>
    <t>Rodriguez</t>
  </si>
  <si>
    <t>Luis</t>
  </si>
  <si>
    <t>Rome</t>
  </si>
  <si>
    <t>Roy</t>
  </si>
  <si>
    <t>Sarno</t>
  </si>
  <si>
    <t>Scarlett</t>
  </si>
  <si>
    <t>Keith</t>
  </si>
  <si>
    <t>Shanahan</t>
  </si>
  <si>
    <t>Owen</t>
  </si>
  <si>
    <t>Siano</t>
  </si>
  <si>
    <t>Smith</t>
  </si>
  <si>
    <t>Drew</t>
  </si>
  <si>
    <t>Ronald</t>
  </si>
  <si>
    <t>Valerie</t>
  </si>
  <si>
    <t>St Marie</t>
  </si>
  <si>
    <t>Stevens</t>
  </si>
  <si>
    <t>Stokowski</t>
  </si>
  <si>
    <t>Edmund</t>
  </si>
  <si>
    <t>Tabin</t>
  </si>
  <si>
    <t>Tisdell</t>
  </si>
  <si>
    <t>James</t>
  </si>
  <si>
    <t>Tome-Wells</t>
  </si>
  <si>
    <t>Odete</t>
  </si>
  <si>
    <t>Vancini</t>
  </si>
  <si>
    <t>Frank</t>
  </si>
  <si>
    <t>Vaschak</t>
  </si>
  <si>
    <t>Washington</t>
  </si>
  <si>
    <t>Julian</t>
  </si>
  <si>
    <t>Whalen</t>
  </si>
  <si>
    <t>Whipple</t>
  </si>
  <si>
    <t>Winiewicz</t>
  </si>
  <si>
    <t>Woodill</t>
  </si>
  <si>
    <t>Wright</t>
  </si>
  <si>
    <t>Bennie</t>
  </si>
  <si>
    <t>Zazzaro</t>
  </si>
  <si>
    <t>Joe</t>
  </si>
  <si>
    <t>Zukowski</t>
  </si>
  <si>
    <t>Last Name</t>
  </si>
  <si>
    <t>First Name</t>
  </si>
  <si>
    <t>Balance</t>
  </si>
  <si>
    <t>Debit</t>
  </si>
  <si>
    <t>Credit</t>
  </si>
  <si>
    <t>Amounts Due or Expected</t>
  </si>
  <si>
    <t>Approximate Date Due</t>
  </si>
  <si>
    <t>Expected Expenses and Credits</t>
  </si>
  <si>
    <t xml:space="preserve">Totals </t>
  </si>
  <si>
    <t>Meeting Attendance</t>
  </si>
  <si>
    <t>Attended Clinic</t>
  </si>
  <si>
    <t>Late/Failed Exam</t>
  </si>
  <si>
    <t>Late Dues</t>
  </si>
  <si>
    <t>April First Late Dues</t>
  </si>
  <si>
    <t>Fine Count</t>
  </si>
  <si>
    <t>Total Amount Owed</t>
  </si>
  <si>
    <t>Total Amount Paid</t>
  </si>
  <si>
    <t>Remaining Balance</t>
  </si>
  <si>
    <t>Fine Amounts</t>
  </si>
  <si>
    <t xml:space="preserve"> </t>
  </si>
  <si>
    <t>Sample</t>
  </si>
  <si>
    <t>y</t>
  </si>
  <si>
    <t>n</t>
  </si>
  <si>
    <t>2014-15 Annual Dues Owed</t>
  </si>
  <si>
    <t>Totals</t>
  </si>
  <si>
    <t>New Applicants</t>
  </si>
  <si>
    <t>Current Budget Surplus or Deficit</t>
  </si>
  <si>
    <t>Budget Surplus or Deficit</t>
  </si>
  <si>
    <t>Attended</t>
  </si>
  <si>
    <t>Missed</t>
  </si>
  <si>
    <t>Wojtowicz</t>
  </si>
  <si>
    <t>Eric</t>
  </si>
  <si>
    <t>Missed All Mtgs.</t>
  </si>
  <si>
    <t>Check Number</t>
  </si>
  <si>
    <t>Date Paid</t>
  </si>
  <si>
    <t>Dues</t>
  </si>
  <si>
    <t>IAABO Dues</t>
  </si>
  <si>
    <t>State Board</t>
  </si>
  <si>
    <t>Liability Insurance</t>
  </si>
  <si>
    <t>D&amp;O insurance</t>
  </si>
  <si>
    <t>MIAA registration</t>
  </si>
  <si>
    <t>Banquet</t>
  </si>
  <si>
    <t>Y</t>
  </si>
  <si>
    <t>Inactive</t>
  </si>
  <si>
    <t>Keane</t>
  </si>
  <si>
    <t>Website</t>
  </si>
  <si>
    <t>Directory</t>
  </si>
  <si>
    <t>Awards</t>
  </si>
  <si>
    <t>Treasurer</t>
  </si>
  <si>
    <t>Dues Paid</t>
  </si>
  <si>
    <t>Fines Paid</t>
  </si>
  <si>
    <t>Members Paid</t>
  </si>
  <si>
    <t>Randy</t>
  </si>
  <si>
    <t>Manseau</t>
  </si>
  <si>
    <t>Scholarships</t>
  </si>
  <si>
    <t>Gage</t>
  </si>
  <si>
    <t>Darin</t>
  </si>
  <si>
    <t>Hayes</t>
  </si>
  <si>
    <t>Glazer</t>
  </si>
  <si>
    <t>Harvey</t>
  </si>
  <si>
    <t>Smist</t>
  </si>
  <si>
    <t>Christina</t>
  </si>
  <si>
    <t>Cebula</t>
  </si>
  <si>
    <t>McCluster</t>
  </si>
  <si>
    <t>Jamaal</t>
  </si>
  <si>
    <t>Parker</t>
  </si>
  <si>
    <t>Troy</t>
  </si>
  <si>
    <t>Riordan</t>
  </si>
  <si>
    <t>Baker</t>
  </si>
  <si>
    <t>Cash</t>
  </si>
  <si>
    <t>Going Inactive</t>
  </si>
  <si>
    <t>Webler</t>
  </si>
  <si>
    <t>Nichols</t>
  </si>
  <si>
    <t>Maurice</t>
  </si>
  <si>
    <t>Missed 3 Mtgs.</t>
  </si>
  <si>
    <t>Missed 2 Mtgs.</t>
  </si>
  <si>
    <t>Running Amount of Fines Paid</t>
  </si>
  <si>
    <t>Running Amount of Dues Paid</t>
  </si>
  <si>
    <t>Running Count of Active Dues Paid</t>
  </si>
  <si>
    <t>Running Count of Inactive Dues Paid</t>
  </si>
  <si>
    <t>Dual Member</t>
  </si>
  <si>
    <t>Sostre</t>
  </si>
  <si>
    <t xml:space="preserve">Jose </t>
  </si>
  <si>
    <t>Zazzaro-Straney</t>
  </si>
  <si>
    <t>Status</t>
  </si>
  <si>
    <t>Check of Total</t>
  </si>
  <si>
    <t>National Secretaries Mtg. For Joe Lavoie</t>
  </si>
  <si>
    <t>Dave</t>
  </si>
  <si>
    <t>Delbuono</t>
  </si>
  <si>
    <t>Lyne</t>
  </si>
  <si>
    <t>Pobieglo-Kapinos</t>
  </si>
  <si>
    <t>Ramsey</t>
  </si>
  <si>
    <t>Roberson</t>
  </si>
  <si>
    <t>Katie</t>
  </si>
  <si>
    <t>Andrew</t>
  </si>
  <si>
    <t>Joshua</t>
  </si>
  <si>
    <t>Asif</t>
  </si>
  <si>
    <t>Abdul-Wadud</t>
  </si>
  <si>
    <t>Actual Money In</t>
  </si>
  <si>
    <t>Jeremy</t>
  </si>
  <si>
    <t>Owes Dues</t>
  </si>
  <si>
    <t>Herring</t>
  </si>
  <si>
    <t>Cody</t>
  </si>
  <si>
    <t>Clinic Rental for Central HS</t>
  </si>
  <si>
    <t xml:space="preserve">K &amp; K Insurance for our D &amp; O Insurance </t>
  </si>
  <si>
    <t>Interpreter/Secretary Mtgs</t>
  </si>
  <si>
    <t>Rental charge for meetings</t>
  </si>
  <si>
    <t>Total Individual Fees</t>
  </si>
  <si>
    <t>Total Board Business Fees</t>
  </si>
  <si>
    <t>Board Business per Official</t>
  </si>
  <si>
    <t>Total per official cost</t>
  </si>
  <si>
    <t>Currently Unfunded</t>
  </si>
  <si>
    <t>Unfunded Total</t>
  </si>
  <si>
    <t xml:space="preserve">Banquet Raffle </t>
  </si>
  <si>
    <t>Board Costs of Doing Business</t>
  </si>
  <si>
    <t>Per Official Charges</t>
  </si>
  <si>
    <t>IAABO #31 Dues and Where They Are Spent</t>
  </si>
  <si>
    <t>Pd Inactive (10)</t>
  </si>
  <si>
    <t>Pomales</t>
  </si>
  <si>
    <t>Emilio</t>
  </si>
  <si>
    <t>4 - Still Owe Dues</t>
  </si>
  <si>
    <t>York Street Industries - Directory printing costs</t>
  </si>
  <si>
    <t>Report Date</t>
  </si>
  <si>
    <t>No Req.</t>
  </si>
  <si>
    <t>Expected End of Year Balance</t>
  </si>
  <si>
    <t>Alias Solutions</t>
  </si>
  <si>
    <t>Alias Solutions (Web Page Monitoring)</t>
  </si>
  <si>
    <t>Owes Fine of $10</t>
  </si>
  <si>
    <t>IAABO31 Treasurer's Report 2016-2017</t>
  </si>
  <si>
    <t>Banquet raffle for scholarships</t>
  </si>
  <si>
    <t>Dues/Fines Deposit</t>
  </si>
  <si>
    <t xml:space="preserve">Return of Dan Hall check </t>
  </si>
  <si>
    <t>Total from Spreadsheet</t>
  </si>
  <si>
    <t>Active</t>
  </si>
  <si>
    <t>Total Dues</t>
  </si>
  <si>
    <t>Fines</t>
  </si>
  <si>
    <t>Total</t>
  </si>
  <si>
    <t>Count</t>
  </si>
  <si>
    <t>Amounts</t>
  </si>
  <si>
    <t>Difference</t>
  </si>
  <si>
    <t>Still Owe</t>
  </si>
  <si>
    <t>Checker</t>
  </si>
  <si>
    <t>IAABO Dues - Voided due to reduction in paid members</t>
  </si>
  <si>
    <t>MSBOA Dues (133 members *$3 refund due for reduction in paid members)</t>
  </si>
  <si>
    <t>IAABO Dues - Voided due to incorrect amount</t>
  </si>
  <si>
    <t xml:space="preserve">IAABO Dues </t>
  </si>
  <si>
    <t>Border-Perlman Liability Insurance</t>
  </si>
  <si>
    <t>IAABO (Mammadou Ba reactivation)</t>
  </si>
  <si>
    <t>Dues Deposit</t>
  </si>
  <si>
    <t>Deposit Total from Joe</t>
  </si>
  <si>
    <t>Central High School Rental - New Applicants</t>
  </si>
  <si>
    <t>7  Fewer Active members (4 to inactive - $540)</t>
  </si>
  <si>
    <t>Amo</t>
  </si>
  <si>
    <t>Andrews</t>
  </si>
  <si>
    <t>Nigel</t>
  </si>
  <si>
    <t>Berthiaume</t>
  </si>
  <si>
    <t>Blanton</t>
  </si>
  <si>
    <t>Rhonda</t>
  </si>
  <si>
    <t>Chappell</t>
  </si>
  <si>
    <t>Alexis</t>
  </si>
  <si>
    <t>Green</t>
  </si>
  <si>
    <t xml:space="preserve">Derrick </t>
  </si>
  <si>
    <t>Jacobs, Jr</t>
  </si>
  <si>
    <t>Alphonzia</t>
  </si>
  <si>
    <t>Mitchell</t>
  </si>
  <si>
    <t>Russ</t>
  </si>
  <si>
    <t>Breakfast for February Meeting</t>
  </si>
  <si>
    <t>Colon</t>
  </si>
  <si>
    <t>3 fewer New Applicants ($750)</t>
  </si>
  <si>
    <t>Interpreters Mtg. For Chuck Elias (budgeted $500)</t>
  </si>
  <si>
    <t>IAABO Camp Reimbursements - (budgeted $500)</t>
  </si>
  <si>
    <t>Beginning Balance</t>
  </si>
  <si>
    <t>New Applicants Deposit</t>
  </si>
  <si>
    <t>2 - Member Dual Board</t>
  </si>
  <si>
    <t>Did not take test</t>
  </si>
  <si>
    <t>9 New Applicants</t>
  </si>
  <si>
    <t>8 - Passed</t>
  </si>
  <si>
    <t>Wroth</t>
  </si>
  <si>
    <t>Joined from Girls Board</t>
  </si>
  <si>
    <t>0 - Still Owe Dues</t>
  </si>
  <si>
    <t>Central High Rental</t>
  </si>
  <si>
    <t>Actual to Date</t>
  </si>
  <si>
    <t>1 member left the board</t>
  </si>
  <si>
    <t xml:space="preserve"> Duplicating for Chuck materials</t>
  </si>
  <si>
    <t>13 - Inactive Members</t>
  </si>
  <si>
    <t>N</t>
  </si>
  <si>
    <t>IAABO Spring Conference - State Board Assessment ($4 per member)</t>
  </si>
  <si>
    <t>N/A</t>
  </si>
  <si>
    <t>Raffle - Clinic</t>
  </si>
  <si>
    <t>Raffle - 12/4 Mtg</t>
  </si>
  <si>
    <t>Dave Hager - Directory Setup</t>
  </si>
  <si>
    <t>Dues and Fines (2 Active $200, 1 girls transfer $140, fines $250)</t>
  </si>
  <si>
    <t>Exam Comm Chair - Tom Zukowski</t>
  </si>
  <si>
    <t>Chuck Elias - New Applicants Class Training</t>
  </si>
  <si>
    <t>Regular Meeting Rental Fee</t>
  </si>
  <si>
    <t>$1035 divided by 116 paid active members</t>
  </si>
  <si>
    <t>$740 divided by 116 paid active members</t>
  </si>
  <si>
    <t>Fine Amount 2015-2016</t>
  </si>
  <si>
    <t>State Board Assess.  (Spr Mtg)</t>
  </si>
  <si>
    <t>($12.02 for 116 active members)</t>
  </si>
  <si>
    <t>New Applicant Rule Books (9 paid to IAABO)</t>
  </si>
  <si>
    <t>Insurance Add-Ons (11 above at $7.50 each)</t>
  </si>
  <si>
    <t>117 - Active Members</t>
  </si>
  <si>
    <t>5 - Still Owe Dues</t>
  </si>
  <si>
    <t>131 - total paid members</t>
  </si>
  <si>
    <t>Munich Haus - deposit for banquet</t>
  </si>
  <si>
    <t>Elisha Homich wants to transfer from girls board for 2017-18 season</t>
  </si>
  <si>
    <t>erhomich@gmail.com</t>
  </si>
  <si>
    <t xml:space="preserve">(413) 531-2799 </t>
  </si>
  <si>
    <t>Kabal</t>
  </si>
  <si>
    <t>Board Transfer 2016-17</t>
  </si>
  <si>
    <t>Banquet - balance</t>
  </si>
  <si>
    <t>17-538159231</t>
  </si>
  <si>
    <t>Owes $10 Fine</t>
  </si>
  <si>
    <t>17-112568870</t>
  </si>
  <si>
    <t>Dues/Fines Deposit (62 Active, 2 Inactive, $390 Fines)</t>
  </si>
  <si>
    <t>Dues and Fines (1 Active $100, fines $50 - Jeremy Rivers)</t>
  </si>
  <si>
    <t xml:space="preserve">Raffle - 12/11 Mtg </t>
  </si>
  <si>
    <t xml:space="preserve">Raffle - 1/8 Mtg </t>
  </si>
  <si>
    <t>IAABO Registration (8 New Applicants, Wroth, Arbour, etc $17 each Whalen $5)</t>
  </si>
  <si>
    <t>Christina Zazzaro - IAABO Class</t>
  </si>
  <si>
    <t>Joe Zazzaro - IAABO Class</t>
  </si>
  <si>
    <t>Steve Alaownis - Feb Meeting coffee</t>
  </si>
  <si>
    <t>Joe Lavoie (Sec/Treasurer stipend)</t>
  </si>
  <si>
    <t>Brian Page - Feb Meeting food and supplies</t>
  </si>
  <si>
    <t>Greater Spfld Convention (State Tournament)</t>
  </si>
  <si>
    <t>Raffle - 2/5 Mtg</t>
  </si>
  <si>
    <t>Pd Inactive (14)</t>
  </si>
  <si>
    <t>14 - Inactive Members</t>
  </si>
  <si>
    <t>X - Passed</t>
  </si>
  <si>
    <t>6489/6493</t>
  </si>
  <si>
    <t>17-510736633</t>
  </si>
  <si>
    <t>12664/12672</t>
  </si>
  <si>
    <t>Retiring</t>
  </si>
  <si>
    <t>Not returning</t>
  </si>
  <si>
    <t>8437/8440</t>
  </si>
  <si>
    <t>???</t>
  </si>
  <si>
    <t>Owes $20 Email from Joe sent</t>
  </si>
  <si>
    <t>2017-18 Annual Dues Owed</t>
  </si>
  <si>
    <t>Dues/Fines Deposit (1 Active, 0 Inactive, $60 Fines)</t>
  </si>
  <si>
    <t>Dues/Fines Deposit (45 Active, 7 Inactive, $586 Fines)</t>
  </si>
  <si>
    <t>Alias Solutions - Domain Name</t>
  </si>
  <si>
    <t>Alias Solutions - Web Hosting</t>
  </si>
  <si>
    <t>Whip's - Dag and Hickson Awards</t>
  </si>
  <si>
    <t>Whip's - Deary and Burke Awards</t>
  </si>
  <si>
    <t>York St Industries - Recruiting posters, business cards, and banquet program</t>
  </si>
  <si>
    <t>Scholarship - Boys Award - Nick Santos</t>
  </si>
  <si>
    <t>Scholarship - Girls Award - Madison Gerry</t>
  </si>
  <si>
    <t>National Secretaries Mtg. For Jeff Rivet</t>
  </si>
  <si>
    <t>Owes Fine of $20</t>
  </si>
  <si>
    <t>John Garafalo and Mike Lavelle want to transfer from the girls board for 2007-18 season</t>
  </si>
  <si>
    <t>Amanda Keane</t>
  </si>
  <si>
    <t>617-842-2110</t>
  </si>
  <si>
    <t>Amandakeanenews@gmail.com</t>
  </si>
  <si>
    <t>Jeff finish transfer from Maine - wasn't registered</t>
  </si>
  <si>
    <t>Dues/Fines Deposit (1 Inactive)</t>
  </si>
  <si>
    <t>Scholarship Raffle</t>
  </si>
  <si>
    <t>X - New Applicants</t>
  </si>
  <si>
    <t>15 - Still Owe Dues</t>
  </si>
  <si>
    <t>123 - Active Members</t>
  </si>
  <si>
    <t>IAABO Dues (123 members @ $35)</t>
  </si>
  <si>
    <t>MSBOA Dues (123 members @ $3)</t>
  </si>
  <si>
    <t>Feb Meeting Breakfast</t>
  </si>
  <si>
    <t>Jeff Rivet (Sec/Treasurer stipend)</t>
  </si>
  <si>
    <t>Scholarship - Girls Award</t>
  </si>
  <si>
    <t xml:space="preserve">Scholarship - Boys Award </t>
  </si>
  <si>
    <t>FINAL</t>
  </si>
  <si>
    <t>IAABO31 Treasurer's Report 2017-2018</t>
  </si>
  <si>
    <t>Paid Members</t>
  </si>
  <si>
    <t>137 - total paid members</t>
  </si>
  <si>
    <t>3 Whistle Training- Joey Reyes</t>
  </si>
  <si>
    <t>3 Whistle Training- Steve Lambert</t>
  </si>
  <si>
    <t>3 Whistle Training- Derrick Murphy</t>
  </si>
  <si>
    <t>3 Whistle Training- Owen Shanahan</t>
  </si>
  <si>
    <t>IAABO National Dues</t>
  </si>
  <si>
    <t>K and K Insurance D&amp;O Policy</t>
  </si>
  <si>
    <t>Dues Refund, Andre King move to inactive</t>
  </si>
  <si>
    <t>New Applicant Fees</t>
  </si>
  <si>
    <t>Use of Central HS for New Applicant classes and Board Meetings</t>
  </si>
  <si>
    <t>Chuck Elias printing reimbursement</t>
  </si>
  <si>
    <t>Westfield Bank Check Order</t>
  </si>
  <si>
    <t>IAABO Books for New Applicant Classes</t>
  </si>
  <si>
    <t>IAABO Insurance</t>
  </si>
  <si>
    <t>Check Return Fee</t>
  </si>
  <si>
    <t>Payment for teaching New Applicant Classes- Chuck Elias</t>
  </si>
  <si>
    <t>Deposit (1 inactive, 1 new applicant fee, 1 inactive to active, return check fee)</t>
  </si>
  <si>
    <t>Fine Amount 2017-18</t>
  </si>
  <si>
    <t>Miscellaneous</t>
  </si>
  <si>
    <t>Camp Tutition</t>
  </si>
  <si>
    <t>$1035 divided by 105 paid active members</t>
  </si>
  <si>
    <t>$740 divided by 105 paid active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</si>
</sst>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14" fontId="0" fillId="0" borderId="0" xfId="0" applyNumberFormat="1"/>
    <xf numFmtId="44" fontId="0" fillId="0" borderId="0" xfId="1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44" fontId="0" fillId="0" borderId="0" xfId="1" applyFont="1"/>
    <xf numFmtId="44" fontId="4" fillId="0" borderId="0" xfId="1" applyFont="1" applyAlignment="1">
      <alignment horizontal="center"/>
    </xf>
    <xf numFmtId="44" fontId="1" fillId="0" borderId="0" xfId="1" applyFont="1"/>
    <xf numFmtId="44" fontId="4" fillId="0" borderId="0" xfId="1" applyFont="1" applyAlignment="1">
      <alignment horizontal="center" wrapText="1"/>
    </xf>
    <xf numFmtId="44" fontId="0" fillId="2" borderId="0" xfId="1" applyFont="1" applyFill="1"/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3" borderId="0" xfId="0" applyFill="1"/>
    <xf numFmtId="0" fontId="5" fillId="0" borderId="0" xfId="0" applyFont="1" applyFill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4" fontId="5" fillId="0" borderId="0" xfId="1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5" fillId="2" borderId="0" xfId="0" applyFont="1" applyFill="1"/>
    <xf numFmtId="44" fontId="5" fillId="2" borderId="0" xfId="1" applyFont="1" applyFill="1" applyAlignment="1">
      <alignment horizontal="center" wrapText="1"/>
    </xf>
    <xf numFmtId="44" fontId="0" fillId="2" borderId="0" xfId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44" fontId="5" fillId="2" borderId="0" xfId="1" applyFont="1" applyFill="1"/>
    <xf numFmtId="44" fontId="0" fillId="2" borderId="0" xfId="0" applyNumberFormat="1" applyFill="1"/>
    <xf numFmtId="0" fontId="5" fillId="0" borderId="0" xfId="0" applyFont="1" applyFill="1" applyAlignment="1">
      <alignment horizontal="center"/>
    </xf>
    <xf numFmtId="44" fontId="0" fillId="0" borderId="0" xfId="0" applyNumberFormat="1" applyFill="1"/>
    <xf numFmtId="0" fontId="0" fillId="0" borderId="0" xfId="0" applyFill="1" applyAlignment="1">
      <alignment horizontal="center"/>
    </xf>
    <xf numFmtId="44" fontId="5" fillId="0" borderId="0" xfId="1" applyFont="1" applyFill="1"/>
    <xf numFmtId="6" fontId="0" fillId="0" borderId="0" xfId="1" applyNumberFormat="1" applyFont="1"/>
    <xf numFmtId="8" fontId="0" fillId="0" borderId="0" xfId="1" applyNumberFormat="1" applyFont="1"/>
    <xf numFmtId="1" fontId="4" fillId="0" borderId="0" xfId="0" applyNumberFormat="1" applyFont="1" applyAlignment="1">
      <alignment horizontal="center"/>
    </xf>
    <xf numFmtId="4" fontId="4" fillId="0" borderId="0" xfId="1" applyNumberFormat="1" applyFont="1" applyAlignment="1">
      <alignment horizontal="center"/>
    </xf>
    <xf numFmtId="1" fontId="0" fillId="0" borderId="0" xfId="0" applyNumberFormat="1"/>
    <xf numFmtId="4" fontId="0" fillId="0" borderId="0" xfId="1" applyNumberFormat="1" applyFont="1" applyAlignment="1">
      <alignment horizontal="right"/>
    </xf>
    <xf numFmtId="4" fontId="0" fillId="0" borderId="0" xfId="1" applyNumberFormat="1" applyFont="1"/>
    <xf numFmtId="0" fontId="0" fillId="0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44" fontId="0" fillId="4" borderId="0" xfId="1" applyFont="1" applyFill="1"/>
    <xf numFmtId="44" fontId="5" fillId="4" borderId="0" xfId="1" applyFont="1" applyFill="1"/>
    <xf numFmtId="17" fontId="0" fillId="0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44" fontId="6" fillId="4" borderId="0" xfId="1" applyFont="1" applyFill="1"/>
    <xf numFmtId="44" fontId="6" fillId="4" borderId="0" xfId="0" applyNumberFormat="1" applyFont="1" applyFill="1"/>
    <xf numFmtId="44" fontId="0" fillId="0" borderId="0" xfId="0" applyNumberFormat="1"/>
    <xf numFmtId="37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44" fontId="5" fillId="5" borderId="0" xfId="1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4" fontId="6" fillId="0" borderId="0" xfId="1" applyFont="1" applyFill="1"/>
    <xf numFmtId="44" fontId="6" fillId="0" borderId="0" xfId="0" applyNumberFormat="1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44" fontId="0" fillId="5" borderId="0" xfId="1" applyFont="1" applyFill="1"/>
    <xf numFmtId="44" fontId="0" fillId="5" borderId="0" xfId="0" applyNumberFormat="1" applyFill="1"/>
    <xf numFmtId="44" fontId="0" fillId="0" borderId="0" xfId="1" applyNumberFormat="1" applyFont="1"/>
    <xf numFmtId="0" fontId="6" fillId="0" borderId="0" xfId="0" applyFont="1" applyFill="1" applyAlignment="1">
      <alignment horizontal="left"/>
    </xf>
    <xf numFmtId="17" fontId="0" fillId="0" borderId="0" xfId="0" applyNumberFormat="1" applyFont="1" applyAlignment="1">
      <alignment horizontal="center" wrapText="1"/>
    </xf>
    <xf numFmtId="44" fontId="3" fillId="0" borderId="0" xfId="1" applyFont="1" applyAlignment="1">
      <alignment horizontal="center"/>
    </xf>
    <xf numFmtId="0" fontId="0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8" fontId="0" fillId="4" borderId="0" xfId="1" applyNumberFormat="1" applyFont="1" applyFill="1"/>
    <xf numFmtId="1" fontId="0" fillId="0" borderId="0" xfId="0" applyNumberFormat="1" applyFill="1"/>
    <xf numFmtId="44" fontId="0" fillId="4" borderId="0" xfId="1" applyNumberFormat="1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44" fontId="0" fillId="6" borderId="0" xfId="1" applyFont="1" applyFill="1"/>
    <xf numFmtId="44" fontId="5" fillId="6" borderId="0" xfId="1" applyFont="1" applyFill="1"/>
    <xf numFmtId="44" fontId="0" fillId="6" borderId="0" xfId="0" applyNumberFormat="1" applyFill="1"/>
    <xf numFmtId="0" fontId="0" fillId="6" borderId="0" xfId="0" applyFill="1" applyAlignment="1">
      <alignment horizontal="left"/>
    </xf>
    <xf numFmtId="44" fontId="6" fillId="0" borderId="0" xfId="1" applyNumberFormat="1" applyFont="1" applyFill="1"/>
    <xf numFmtId="14" fontId="0" fillId="0" borderId="0" xfId="0" applyNumberFormat="1" applyFill="1"/>
    <xf numFmtId="44" fontId="6" fillId="0" borderId="0" xfId="1" applyFont="1"/>
    <xf numFmtId="44" fontId="0" fillId="4" borderId="0" xfId="0" applyNumberFormat="1" applyFill="1"/>
    <xf numFmtId="44" fontId="0" fillId="0" borderId="1" xfId="1" applyFont="1" applyBorder="1"/>
    <xf numFmtId="44" fontId="0" fillId="0" borderId="2" xfId="1" applyFont="1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7" fontId="0" fillId="0" borderId="0" xfId="1" applyNumberFormat="1" applyFont="1" applyFill="1"/>
    <xf numFmtId="44" fontId="0" fillId="0" borderId="0" xfId="1" applyNumberFormat="1" applyFont="1" applyFill="1"/>
    <xf numFmtId="6" fontId="0" fillId="0" borderId="0" xfId="1" applyNumberFormat="1" applyFont="1" applyFill="1"/>
    <xf numFmtId="8" fontId="0" fillId="0" borderId="0" xfId="1" applyNumberFormat="1" applyFont="1" applyFill="1"/>
    <xf numFmtId="44" fontId="0" fillId="0" borderId="0" xfId="1" applyFont="1" applyAlignment="1">
      <alignment horizontal="right"/>
    </xf>
    <xf numFmtId="0" fontId="6" fillId="5" borderId="0" xfId="0" applyFont="1" applyFill="1" applyAlignment="1">
      <alignment horizontal="center"/>
    </xf>
    <xf numFmtId="44" fontId="6" fillId="5" borderId="0" xfId="0" applyNumberFormat="1" applyFont="1" applyFill="1"/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6" fillId="4" borderId="0" xfId="1" applyNumberFormat="1" applyFont="1" applyFill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4" fontId="0" fillId="4" borderId="0" xfId="0" applyNumberFormat="1" applyFill="1" applyAlignment="1">
      <alignment horizontal="center"/>
    </xf>
    <xf numFmtId="0" fontId="9" fillId="4" borderId="0" xfId="0" applyFont="1" applyFill="1"/>
    <xf numFmtId="44" fontId="6" fillId="2" borderId="0" xfId="0" applyNumberFormat="1" applyFont="1" applyFill="1"/>
    <xf numFmtId="0" fontId="10" fillId="7" borderId="0" xfId="0" applyFont="1" applyFill="1"/>
    <xf numFmtId="44" fontId="3" fillId="0" borderId="0" xfId="1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2"/>
    <xf numFmtId="44" fontId="0" fillId="8" borderId="0" xfId="1" applyNumberFormat="1" applyFont="1" applyFill="1"/>
    <xf numFmtId="0" fontId="2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'Dues Pie Chart 2018'!$I$5:$I$12</c:f>
              <c:strCache>
                <c:ptCount val="8"/>
                <c:pt idx="0">
                  <c:v>Board Business per Official</c:v>
                </c:pt>
                <c:pt idx="1">
                  <c:v>IAABO Dues</c:v>
                </c:pt>
                <c:pt idx="2">
                  <c:v>State Board</c:v>
                </c:pt>
                <c:pt idx="3">
                  <c:v>State Board Assess.  (Spr Mtg)</c:v>
                </c:pt>
                <c:pt idx="4">
                  <c:v>Liability Insurance</c:v>
                </c:pt>
                <c:pt idx="5">
                  <c:v>D&amp;O insurance</c:v>
                </c:pt>
                <c:pt idx="6">
                  <c:v>MIAA registration</c:v>
                </c:pt>
                <c:pt idx="7">
                  <c:v>Banquet</c:v>
                </c:pt>
              </c:strCache>
            </c:strRef>
          </c:cat>
          <c:val>
            <c:numRef>
              <c:f>'Dues Pie Chart 2018'!$J$5:$J$12</c:f>
              <c:numCache>
                <c:formatCode>_("$"* #,##0.00_);_("$"* \(#,##0.00\);_("$"* "-"??_);_(@_)</c:formatCode>
                <c:ptCount val="8"/>
                <c:pt idx="0">
                  <c:v>25.008620689655171</c:v>
                </c:pt>
                <c:pt idx="1">
                  <c:v>35</c:v>
                </c:pt>
                <c:pt idx="2">
                  <c:v>3</c:v>
                </c:pt>
                <c:pt idx="3">
                  <c:v>4</c:v>
                </c:pt>
                <c:pt idx="4">
                  <c:v>7.6293103448275863</c:v>
                </c:pt>
                <c:pt idx="5">
                  <c:v>6.3793103448275863</c:v>
                </c:pt>
                <c:pt idx="6">
                  <c:v>6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3-4D69-B6F2-3AE711DC1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'Dues Pie Chart 2019'!$I$5:$I$12</c:f>
              <c:strCache>
                <c:ptCount val="8"/>
                <c:pt idx="0">
                  <c:v>Board Business per Official</c:v>
                </c:pt>
                <c:pt idx="1">
                  <c:v>IAABO Dues</c:v>
                </c:pt>
                <c:pt idx="2">
                  <c:v>State Board</c:v>
                </c:pt>
                <c:pt idx="3">
                  <c:v>State Board Assess.  (Spr Mtg)</c:v>
                </c:pt>
                <c:pt idx="4">
                  <c:v>Liability Insurance</c:v>
                </c:pt>
                <c:pt idx="5">
                  <c:v>D&amp;O insurance</c:v>
                </c:pt>
                <c:pt idx="6">
                  <c:v>MIAA registration</c:v>
                </c:pt>
                <c:pt idx="7">
                  <c:v>Banquet</c:v>
                </c:pt>
              </c:strCache>
            </c:strRef>
          </c:cat>
          <c:val>
            <c:numRef>
              <c:f>'Dues Pie Chart 2019'!$J$5:$J$12</c:f>
              <c:numCache>
                <c:formatCode>_("$"* #,##0.00_);_("$"* \(#,##0.00\);_("$"* "-"??_);_(@_)</c:formatCode>
                <c:ptCount val="8"/>
                <c:pt idx="0">
                  <c:v>28.31847619047619</c:v>
                </c:pt>
                <c:pt idx="1">
                  <c:v>35</c:v>
                </c:pt>
                <c:pt idx="2">
                  <c:v>3</c:v>
                </c:pt>
                <c:pt idx="3">
                  <c:v>4</c:v>
                </c:pt>
                <c:pt idx="4">
                  <c:v>8.4285714285714288</c:v>
                </c:pt>
                <c:pt idx="5">
                  <c:v>7.0476190476190474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3-4D69-B6F2-3AE711DC1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66674</xdr:colOff>
      <xdr:row>14</xdr:row>
      <xdr:rowOff>4762</xdr:rowOff>
    </xdr:from>
    <xdr:to>
      <xdr:col>14</xdr:col>
      <xdr:colOff>95249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66674</xdr:colOff>
      <xdr:row>16</xdr:row>
      <xdr:rowOff>4762</xdr:rowOff>
    </xdr:from>
    <xdr:to>
      <xdr:col>14</xdr:col>
      <xdr:colOff>95249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mandakeanenews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1"/>
  <sheetViews>
    <sheetView topLeftCell="A16" zoomScaleNormal="100" workbookViewId="0">
      <selection activeCell="F3" sqref="F3"/>
    </sheetView>
  </sheetViews>
  <sheetFormatPr defaultRowHeight="15" x14ac:dyDescent="0.25"/>
  <cols>
    <col min="1" max="1" width="7.42578125" customWidth="1"/>
    <col min="2" max="2" width="12.5703125" customWidth="1"/>
    <col min="3" max="3" width="72.28515625" bestFit="1" customWidth="1"/>
    <col min="4" max="4" width="11.85546875" style="7" customWidth="1"/>
    <col min="5" max="5" width="12" style="7" customWidth="1"/>
    <col min="6" max="6" width="12.7109375" style="7" customWidth="1"/>
    <col min="7" max="7" width="4.5703125" customWidth="1"/>
    <col min="8" max="8" width="12.5703125" style="7" bestFit="1" customWidth="1"/>
    <col min="9" max="9" width="12.5703125" bestFit="1" customWidth="1"/>
    <col min="10" max="10" width="12.5703125" customWidth="1"/>
    <col min="11" max="11" width="11.42578125" style="7" bestFit="1" customWidth="1"/>
    <col min="12" max="12" width="4.140625" style="7" customWidth="1"/>
    <col min="13" max="13" width="11.42578125" style="7" customWidth="1"/>
    <col min="14" max="14" width="3.42578125" customWidth="1"/>
    <col min="15" max="15" width="15.140625" customWidth="1"/>
    <col min="16" max="16" width="2" customWidth="1"/>
    <col min="17" max="17" width="17" customWidth="1"/>
    <col min="18" max="18" width="10.5703125" bestFit="1" customWidth="1"/>
    <col min="19" max="19" width="11.5703125" bestFit="1" customWidth="1"/>
  </cols>
  <sheetData>
    <row r="1" spans="1:20" ht="21" x14ac:dyDescent="0.35">
      <c r="A1" s="111" t="s">
        <v>297</v>
      </c>
      <c r="B1" s="111"/>
      <c r="C1" s="111"/>
      <c r="D1" s="111"/>
      <c r="E1" s="111"/>
      <c r="F1" s="111"/>
      <c r="G1" s="111"/>
    </row>
    <row r="2" spans="1:20" ht="60" customHeight="1" x14ac:dyDescent="0.25">
      <c r="A2" s="34" t="s">
        <v>0</v>
      </c>
      <c r="B2" s="4" t="s">
        <v>1</v>
      </c>
      <c r="C2" s="4" t="s">
        <v>2</v>
      </c>
      <c r="D2" s="35" t="s">
        <v>172</v>
      </c>
      <c r="E2" s="8" t="s">
        <v>173</v>
      </c>
      <c r="F2" s="8" t="s">
        <v>171</v>
      </c>
      <c r="G2" s="5"/>
      <c r="H2" s="10" t="s">
        <v>246</v>
      </c>
      <c r="I2" s="6" t="s">
        <v>247</v>
      </c>
      <c r="J2" s="6" t="s">
        <v>248</v>
      </c>
      <c r="K2" s="10" t="s">
        <v>245</v>
      </c>
      <c r="L2" s="10"/>
      <c r="M2" s="10" t="s">
        <v>310</v>
      </c>
      <c r="O2" s="10" t="s">
        <v>318</v>
      </c>
      <c r="Q2" s="10" t="s">
        <v>301</v>
      </c>
    </row>
    <row r="3" spans="1:20" x14ac:dyDescent="0.25">
      <c r="A3" s="36"/>
      <c r="B3" s="1"/>
      <c r="C3" t="s">
        <v>340</v>
      </c>
      <c r="D3" s="82"/>
      <c r="E3" s="82"/>
      <c r="F3" s="7">
        <v>8943.4200000000019</v>
      </c>
      <c r="G3" s="7"/>
      <c r="O3" s="50">
        <f>E4+E5+E8+E11</f>
        <v>14435</v>
      </c>
      <c r="Q3" t="s">
        <v>307</v>
      </c>
      <c r="S3" t="s">
        <v>306</v>
      </c>
      <c r="T3" t="s">
        <v>309</v>
      </c>
    </row>
    <row r="4" spans="1:20" x14ac:dyDescent="0.25">
      <c r="A4" s="36"/>
      <c r="B4" s="1">
        <v>42423</v>
      </c>
      <c r="C4" s="81" t="s">
        <v>299</v>
      </c>
      <c r="D4" s="81"/>
      <c r="E4" s="98">
        <v>9740</v>
      </c>
      <c r="F4" s="7">
        <f>F3-D4+E4</f>
        <v>18683.420000000002</v>
      </c>
      <c r="G4" s="7"/>
      <c r="O4" s="50">
        <v>130</v>
      </c>
      <c r="Q4" s="2">
        <v>12540</v>
      </c>
      <c r="R4" t="s">
        <v>303</v>
      </c>
    </row>
    <row r="5" spans="1:20" x14ac:dyDescent="0.25">
      <c r="A5" s="36"/>
      <c r="B5" s="1">
        <v>42429</v>
      </c>
      <c r="C5" s="81" t="s">
        <v>299</v>
      </c>
      <c r="D5" s="81"/>
      <c r="E5" s="98">
        <v>2005</v>
      </c>
      <c r="F5" s="7">
        <f t="shared" ref="F5:F50" si="0">F4-D5+E5</f>
        <v>20688.420000000002</v>
      </c>
      <c r="G5" s="7"/>
      <c r="O5" s="50">
        <f>O3-O4</f>
        <v>14305</v>
      </c>
      <c r="Q5" s="2">
        <v>400</v>
      </c>
      <c r="R5" t="s">
        <v>212</v>
      </c>
      <c r="S5" s="51">
        <v>13</v>
      </c>
      <c r="T5" s="97">
        <v>2</v>
      </c>
    </row>
    <row r="6" spans="1:20" x14ac:dyDescent="0.25">
      <c r="A6" s="71">
        <v>376</v>
      </c>
      <c r="B6" s="1">
        <v>42444</v>
      </c>
      <c r="C6" s="81" t="s">
        <v>294</v>
      </c>
      <c r="D6" s="70">
        <v>34</v>
      </c>
      <c r="E6" s="92"/>
      <c r="F6" s="7">
        <f t="shared" si="0"/>
        <v>20654.420000000002</v>
      </c>
      <c r="G6" s="7"/>
      <c r="Q6" s="2">
        <v>12140</v>
      </c>
      <c r="R6" t="s">
        <v>302</v>
      </c>
      <c r="S6" s="51">
        <v>116</v>
      </c>
      <c r="T6" s="97">
        <v>7</v>
      </c>
    </row>
    <row r="7" spans="1:20" x14ac:dyDescent="0.25">
      <c r="A7" s="36">
        <v>377</v>
      </c>
      <c r="B7" s="1">
        <v>42467</v>
      </c>
      <c r="C7" s="81" t="s">
        <v>295</v>
      </c>
      <c r="D7" s="70">
        <v>400</v>
      </c>
      <c r="E7" s="92"/>
      <c r="F7" s="7">
        <f t="shared" si="0"/>
        <v>20254.420000000002</v>
      </c>
      <c r="G7" s="7"/>
      <c r="Q7" s="2">
        <v>1575</v>
      </c>
      <c r="R7" t="s">
        <v>304</v>
      </c>
      <c r="S7" s="14"/>
    </row>
    <row r="8" spans="1:20" x14ac:dyDescent="0.25">
      <c r="A8" s="36"/>
      <c r="B8" s="1">
        <v>42451</v>
      </c>
      <c r="C8" s="81" t="s">
        <v>299</v>
      </c>
      <c r="D8" s="81"/>
      <c r="E8" s="98">
        <v>2150</v>
      </c>
      <c r="F8" s="7">
        <f t="shared" si="0"/>
        <v>22404.420000000002</v>
      </c>
      <c r="G8" s="7"/>
    </row>
    <row r="9" spans="1:20" x14ac:dyDescent="0.25">
      <c r="A9" s="36"/>
      <c r="B9" s="1">
        <v>42459</v>
      </c>
      <c r="C9" s="81" t="s">
        <v>300</v>
      </c>
      <c r="D9" s="70">
        <v>145</v>
      </c>
      <c r="E9" s="80"/>
      <c r="F9" s="7">
        <f t="shared" si="0"/>
        <v>22259.420000000002</v>
      </c>
      <c r="G9" s="7"/>
      <c r="M9" s="43" t="e">
        <f>F9+#REF!+#REF!+#REF!+#REF!+#REF!+D7</f>
        <v>#REF!</v>
      </c>
      <c r="O9" t="s">
        <v>308</v>
      </c>
      <c r="Q9" s="2">
        <f>Q4+Q7</f>
        <v>14115</v>
      </c>
      <c r="R9" t="s">
        <v>305</v>
      </c>
    </row>
    <row r="10" spans="1:20" x14ac:dyDescent="0.25">
      <c r="B10" s="1">
        <v>42473</v>
      </c>
      <c r="C10" s="1" t="s">
        <v>298</v>
      </c>
      <c r="D10" s="64"/>
      <c r="E10" s="72">
        <v>440</v>
      </c>
      <c r="F10" s="7">
        <f t="shared" si="0"/>
        <v>22699.420000000002</v>
      </c>
      <c r="G10" s="50"/>
      <c r="O10" s="50">
        <f>O5-Q9</f>
        <v>190</v>
      </c>
    </row>
    <row r="11" spans="1:20" x14ac:dyDescent="0.25">
      <c r="B11" s="1">
        <v>42473</v>
      </c>
      <c r="C11" s="81" t="s">
        <v>299</v>
      </c>
      <c r="D11" s="64"/>
      <c r="E11" s="72">
        <v>540</v>
      </c>
      <c r="F11" s="7">
        <f t="shared" si="0"/>
        <v>23239.420000000002</v>
      </c>
      <c r="G11" s="50"/>
      <c r="H11" s="7">
        <v>12200</v>
      </c>
      <c r="I11" s="7">
        <v>11800</v>
      </c>
      <c r="J11" s="7">
        <v>400</v>
      </c>
      <c r="K11" s="7">
        <v>1325</v>
      </c>
      <c r="M11" s="43" t="e">
        <f>F11+#REF!+#REF!</f>
        <v>#REF!</v>
      </c>
    </row>
    <row r="12" spans="1:20" x14ac:dyDescent="0.25">
      <c r="A12" s="36">
        <v>382</v>
      </c>
      <c r="B12" s="1">
        <v>42499</v>
      </c>
      <c r="C12" s="1" t="s">
        <v>311</v>
      </c>
      <c r="D12" s="64"/>
      <c r="E12" s="64"/>
      <c r="F12" s="7">
        <f t="shared" si="0"/>
        <v>23239.420000000002</v>
      </c>
      <c r="G12" s="7"/>
    </row>
    <row r="13" spans="1:20" x14ac:dyDescent="0.25">
      <c r="A13" s="36">
        <v>383</v>
      </c>
      <c r="B13" s="1">
        <v>42499</v>
      </c>
      <c r="C13" s="1" t="s">
        <v>312</v>
      </c>
      <c r="D13" s="72">
        <v>399</v>
      </c>
      <c r="E13" s="64"/>
      <c r="F13" s="7">
        <f t="shared" si="0"/>
        <v>22840.420000000002</v>
      </c>
      <c r="G13" s="7"/>
    </row>
    <row r="14" spans="1:20" x14ac:dyDescent="0.25">
      <c r="A14" s="36">
        <v>384</v>
      </c>
      <c r="B14" s="1">
        <v>42508</v>
      </c>
      <c r="C14" s="1" t="s">
        <v>313</v>
      </c>
      <c r="D14" s="64"/>
      <c r="E14" s="64"/>
      <c r="F14" s="7">
        <f t="shared" si="0"/>
        <v>22840.420000000002</v>
      </c>
      <c r="G14" s="7"/>
    </row>
    <row r="15" spans="1:20" x14ac:dyDescent="0.25">
      <c r="A15" s="36">
        <v>385</v>
      </c>
      <c r="B15" s="1">
        <v>42508</v>
      </c>
      <c r="C15" s="1" t="s">
        <v>314</v>
      </c>
      <c r="D15" s="72">
        <v>4135</v>
      </c>
      <c r="E15" s="64"/>
      <c r="F15" s="7">
        <f t="shared" si="0"/>
        <v>18705.420000000002</v>
      </c>
      <c r="G15" s="7"/>
      <c r="M15" s="43" t="e">
        <f>F15+D13+#REF!</f>
        <v>#REF!</v>
      </c>
    </row>
    <row r="16" spans="1:20" x14ac:dyDescent="0.25">
      <c r="A16" s="36">
        <v>386</v>
      </c>
      <c r="B16" s="1">
        <v>42509</v>
      </c>
      <c r="C16" s="1" t="s">
        <v>315</v>
      </c>
      <c r="D16" s="72">
        <v>885</v>
      </c>
      <c r="E16" s="64"/>
      <c r="F16" s="7">
        <f t="shared" si="0"/>
        <v>17820.420000000002</v>
      </c>
      <c r="G16" s="7"/>
    </row>
    <row r="17" spans="1:13" x14ac:dyDescent="0.25">
      <c r="A17" s="36" t="s">
        <v>188</v>
      </c>
      <c r="B17" s="1">
        <v>42549</v>
      </c>
      <c r="C17" s="1" t="s">
        <v>317</v>
      </c>
      <c r="D17" s="64"/>
      <c r="E17" s="72">
        <v>40</v>
      </c>
      <c r="F17" s="7">
        <f t="shared" si="0"/>
        <v>17860.420000000002</v>
      </c>
      <c r="G17" s="7"/>
      <c r="M17" s="43">
        <f>F17</f>
        <v>17860.420000000002</v>
      </c>
    </row>
    <row r="18" spans="1:13" x14ac:dyDescent="0.25">
      <c r="A18" s="36">
        <v>388</v>
      </c>
      <c r="B18" s="1">
        <v>42550</v>
      </c>
      <c r="C18" s="1" t="s">
        <v>316</v>
      </c>
      <c r="D18" s="72">
        <v>45</v>
      </c>
      <c r="E18" s="90"/>
      <c r="F18" s="7">
        <f t="shared" si="0"/>
        <v>17815.420000000002</v>
      </c>
      <c r="G18" s="7"/>
      <c r="M18" s="43">
        <f>F18</f>
        <v>17815.420000000002</v>
      </c>
    </row>
    <row r="19" spans="1:13" x14ac:dyDescent="0.25">
      <c r="A19" s="71">
        <v>389</v>
      </c>
      <c r="B19" s="1">
        <v>42656</v>
      </c>
      <c r="C19" s="81" t="s">
        <v>352</v>
      </c>
      <c r="D19" s="72">
        <v>28.99</v>
      </c>
      <c r="E19" s="90"/>
      <c r="F19" s="7">
        <f t="shared" si="0"/>
        <v>17786.43</v>
      </c>
      <c r="G19" s="7"/>
    </row>
    <row r="20" spans="1:13" x14ac:dyDescent="0.25">
      <c r="A20" s="71">
        <v>390</v>
      </c>
      <c r="B20" s="1">
        <v>42656</v>
      </c>
      <c r="C20" s="1" t="s">
        <v>273</v>
      </c>
      <c r="D20" s="72">
        <v>740</v>
      </c>
      <c r="E20" s="90"/>
      <c r="F20" s="7">
        <f t="shared" si="0"/>
        <v>17046.43</v>
      </c>
      <c r="G20" s="7"/>
    </row>
    <row r="21" spans="1:13" x14ac:dyDescent="0.25">
      <c r="A21" s="71">
        <v>391</v>
      </c>
      <c r="B21" s="1">
        <v>42656</v>
      </c>
      <c r="C21" s="1" t="s">
        <v>349</v>
      </c>
      <c r="D21" s="72">
        <v>100</v>
      </c>
      <c r="E21" s="90"/>
      <c r="F21" s="7">
        <f t="shared" si="0"/>
        <v>16946.43</v>
      </c>
      <c r="G21" s="7"/>
      <c r="M21" s="43">
        <f>F21+D19</f>
        <v>16975.420000000002</v>
      </c>
    </row>
    <row r="22" spans="1:13" x14ac:dyDescent="0.25">
      <c r="A22" s="71"/>
      <c r="B22" s="1">
        <v>42677</v>
      </c>
      <c r="C22" s="1" t="s">
        <v>341</v>
      </c>
      <c r="D22" s="90"/>
      <c r="E22" s="72">
        <v>2250</v>
      </c>
      <c r="F22" s="7">
        <f t="shared" si="0"/>
        <v>19196.43</v>
      </c>
      <c r="G22" s="7"/>
      <c r="M22" s="43">
        <f>F22</f>
        <v>19196.43</v>
      </c>
    </row>
    <row r="23" spans="1:13" x14ac:dyDescent="0.25">
      <c r="A23" s="71">
        <v>392</v>
      </c>
      <c r="B23" s="81">
        <v>42708</v>
      </c>
      <c r="C23" s="1" t="s">
        <v>359</v>
      </c>
      <c r="D23" s="72">
        <v>160</v>
      </c>
      <c r="E23" s="90"/>
      <c r="F23" s="7">
        <f t="shared" si="0"/>
        <v>19036.43</v>
      </c>
      <c r="G23" s="7"/>
    </row>
    <row r="24" spans="1:13" x14ac:dyDescent="0.25">
      <c r="A24" s="71">
        <v>393</v>
      </c>
      <c r="B24" s="81">
        <v>42708</v>
      </c>
      <c r="C24" s="81" t="s">
        <v>290</v>
      </c>
      <c r="D24" s="72">
        <v>90</v>
      </c>
      <c r="E24" s="90"/>
      <c r="F24" s="7">
        <f t="shared" si="0"/>
        <v>18946.43</v>
      </c>
      <c r="G24" s="7"/>
    </row>
    <row r="25" spans="1:13" x14ac:dyDescent="0.25">
      <c r="A25" s="71">
        <v>394</v>
      </c>
      <c r="B25" s="81">
        <v>42708</v>
      </c>
      <c r="C25" s="81" t="s">
        <v>361</v>
      </c>
      <c r="D25" s="72">
        <v>500</v>
      </c>
      <c r="E25" s="90"/>
      <c r="F25" s="7">
        <f t="shared" si="0"/>
        <v>18446.43</v>
      </c>
      <c r="G25" s="7"/>
    </row>
    <row r="26" spans="1:13" x14ac:dyDescent="0.25">
      <c r="A26" s="71">
        <v>395</v>
      </c>
      <c r="B26" s="81">
        <v>42708</v>
      </c>
      <c r="C26" s="81" t="s">
        <v>362</v>
      </c>
      <c r="D26" s="72">
        <v>500</v>
      </c>
      <c r="E26" s="91"/>
      <c r="F26" s="7">
        <f t="shared" si="0"/>
        <v>17946.43</v>
      </c>
      <c r="G26" s="7"/>
    </row>
    <row r="27" spans="1:13" x14ac:dyDescent="0.25">
      <c r="A27" s="71"/>
      <c r="B27" s="81">
        <v>42713</v>
      </c>
      <c r="C27" s="1" t="s">
        <v>357</v>
      </c>
      <c r="D27" s="90"/>
      <c r="E27" s="72">
        <v>80</v>
      </c>
      <c r="F27" s="7">
        <f t="shared" si="0"/>
        <v>18026.43</v>
      </c>
      <c r="G27" s="7"/>
    </row>
    <row r="28" spans="1:13" x14ac:dyDescent="0.25">
      <c r="A28" s="71"/>
      <c r="B28" s="81">
        <v>42713</v>
      </c>
      <c r="C28" s="1" t="s">
        <v>358</v>
      </c>
      <c r="D28" s="90"/>
      <c r="E28" s="72">
        <v>45</v>
      </c>
      <c r="F28" s="7">
        <f t="shared" si="0"/>
        <v>18071.43</v>
      </c>
      <c r="G28" s="7"/>
    </row>
    <row r="29" spans="1:13" x14ac:dyDescent="0.25">
      <c r="A29" s="71"/>
      <c r="B29" s="81">
        <v>42713</v>
      </c>
      <c r="C29" s="1" t="s">
        <v>360</v>
      </c>
      <c r="D29" s="90"/>
      <c r="E29" s="72">
        <v>590</v>
      </c>
      <c r="F29" s="7">
        <f t="shared" si="0"/>
        <v>18661.43</v>
      </c>
      <c r="G29" s="7"/>
      <c r="H29" s="7">
        <v>12540</v>
      </c>
      <c r="I29" s="7">
        <v>12140</v>
      </c>
      <c r="J29" s="7">
        <v>400</v>
      </c>
      <c r="K29" s="7">
        <v>1575</v>
      </c>
    </row>
    <row r="30" spans="1:13" x14ac:dyDescent="0.25">
      <c r="A30" s="71">
        <v>396</v>
      </c>
      <c r="B30" s="81">
        <v>42716</v>
      </c>
      <c r="C30" s="81" t="s">
        <v>363</v>
      </c>
      <c r="D30" s="72">
        <v>496</v>
      </c>
      <c r="E30" s="91"/>
      <c r="F30" s="7">
        <f t="shared" si="0"/>
        <v>18165.43</v>
      </c>
      <c r="G30" s="7"/>
    </row>
    <row r="31" spans="1:13" x14ac:dyDescent="0.25">
      <c r="A31" s="71">
        <v>397</v>
      </c>
      <c r="B31" s="81">
        <v>42723</v>
      </c>
      <c r="C31" s="81" t="s">
        <v>370</v>
      </c>
      <c r="D31" s="72">
        <f>11*7.5</f>
        <v>82.5</v>
      </c>
      <c r="E31" s="90"/>
      <c r="F31" s="7">
        <f t="shared" si="0"/>
        <v>18082.93</v>
      </c>
      <c r="G31" s="7"/>
      <c r="H31"/>
      <c r="K31"/>
      <c r="L31"/>
      <c r="M31" s="83">
        <f>F31+D26</f>
        <v>18582.93</v>
      </c>
    </row>
    <row r="32" spans="1:13" x14ac:dyDescent="0.25">
      <c r="A32" s="71">
        <v>398</v>
      </c>
      <c r="B32" s="81">
        <v>42372</v>
      </c>
      <c r="C32" s="81" t="s">
        <v>374</v>
      </c>
      <c r="D32" s="72">
        <v>500</v>
      </c>
      <c r="E32" s="90"/>
      <c r="F32" s="7">
        <f t="shared" si="0"/>
        <v>17582.93</v>
      </c>
      <c r="G32" s="7"/>
      <c r="H32"/>
      <c r="K32"/>
      <c r="L32"/>
      <c r="M32"/>
    </row>
    <row r="33" spans="1:13" x14ac:dyDescent="0.25">
      <c r="A33" s="71">
        <v>399</v>
      </c>
      <c r="B33" s="81">
        <v>42739</v>
      </c>
      <c r="C33" s="81" t="s">
        <v>388</v>
      </c>
      <c r="D33" s="72">
        <v>187</v>
      </c>
      <c r="E33" s="90"/>
      <c r="F33" s="7">
        <f t="shared" si="0"/>
        <v>17395.93</v>
      </c>
      <c r="G33" s="7"/>
      <c r="H33"/>
      <c r="K33"/>
      <c r="L33"/>
      <c r="M33"/>
    </row>
    <row r="34" spans="1:13" x14ac:dyDescent="0.25">
      <c r="A34" s="71">
        <v>400</v>
      </c>
      <c r="B34" s="81">
        <v>42739</v>
      </c>
      <c r="C34" s="1" t="s">
        <v>369</v>
      </c>
      <c r="D34" s="72">
        <v>186.95</v>
      </c>
      <c r="E34" s="90"/>
      <c r="F34" s="7">
        <f t="shared" si="0"/>
        <v>17208.98</v>
      </c>
      <c r="G34" s="7"/>
      <c r="M34" s="43">
        <f>F34</f>
        <v>17208.98</v>
      </c>
    </row>
    <row r="35" spans="1:13" x14ac:dyDescent="0.25">
      <c r="A35" s="71"/>
      <c r="B35" s="81">
        <v>42773</v>
      </c>
      <c r="C35" s="81" t="s">
        <v>386</v>
      </c>
      <c r="D35" s="92"/>
      <c r="E35" s="72">
        <v>55</v>
      </c>
      <c r="F35" s="7">
        <f t="shared" si="0"/>
        <v>17263.98</v>
      </c>
      <c r="G35" s="7"/>
    </row>
    <row r="36" spans="1:13" x14ac:dyDescent="0.25">
      <c r="A36" s="36"/>
      <c r="B36" s="81">
        <v>42773</v>
      </c>
      <c r="C36" s="81" t="s">
        <v>385</v>
      </c>
      <c r="D36" s="90"/>
      <c r="E36" s="72">
        <v>150</v>
      </c>
      <c r="F36" s="7">
        <f t="shared" si="0"/>
        <v>17413.98</v>
      </c>
      <c r="G36" s="7"/>
      <c r="H36" s="50">
        <f>H29+100</f>
        <v>12640</v>
      </c>
      <c r="I36" s="50">
        <f>I29+100</f>
        <v>12240</v>
      </c>
      <c r="J36" s="50">
        <f>J29</f>
        <v>400</v>
      </c>
      <c r="K36" s="50">
        <f>K29+50</f>
        <v>1625</v>
      </c>
      <c r="L36"/>
      <c r="M36"/>
    </row>
    <row r="37" spans="1:13" x14ac:dyDescent="0.25">
      <c r="A37" s="36"/>
      <c r="B37" s="81">
        <v>42773</v>
      </c>
      <c r="C37" s="81" t="s">
        <v>387</v>
      </c>
      <c r="D37" s="90"/>
      <c r="E37" s="72">
        <v>70</v>
      </c>
      <c r="F37" s="7">
        <f t="shared" si="0"/>
        <v>17483.98</v>
      </c>
      <c r="G37" s="7"/>
      <c r="H37"/>
      <c r="K37"/>
      <c r="L37"/>
      <c r="M37"/>
    </row>
    <row r="38" spans="1:13" x14ac:dyDescent="0.25">
      <c r="A38" s="36"/>
      <c r="B38" s="81">
        <v>42773</v>
      </c>
      <c r="C38" s="81" t="s">
        <v>395</v>
      </c>
      <c r="D38" s="90"/>
      <c r="E38" s="72">
        <v>140</v>
      </c>
      <c r="F38" s="7">
        <f t="shared" si="0"/>
        <v>17623.98</v>
      </c>
      <c r="G38" s="7"/>
      <c r="H38"/>
      <c r="K38"/>
      <c r="L38"/>
      <c r="M38"/>
    </row>
    <row r="39" spans="1:13" x14ac:dyDescent="0.25">
      <c r="A39" s="36">
        <v>401</v>
      </c>
      <c r="B39" s="81">
        <v>42771</v>
      </c>
      <c r="C39" s="81" t="s">
        <v>389</v>
      </c>
      <c r="D39" s="72">
        <v>100</v>
      </c>
      <c r="E39" s="90"/>
      <c r="F39" s="7">
        <f t="shared" si="0"/>
        <v>17523.98</v>
      </c>
      <c r="G39" s="7"/>
      <c r="H39"/>
      <c r="K39"/>
      <c r="L39"/>
      <c r="M39"/>
    </row>
    <row r="40" spans="1:13" x14ac:dyDescent="0.25">
      <c r="A40" s="36">
        <v>402</v>
      </c>
      <c r="B40" s="81">
        <v>42771</v>
      </c>
      <c r="C40" s="81" t="s">
        <v>390</v>
      </c>
      <c r="D40" s="90">
        <v>100</v>
      </c>
      <c r="E40" s="90"/>
      <c r="F40" s="7">
        <f t="shared" si="0"/>
        <v>17423.98</v>
      </c>
      <c r="G40" s="7"/>
      <c r="H40"/>
      <c r="K40"/>
      <c r="L40"/>
      <c r="M40"/>
    </row>
    <row r="41" spans="1:13" x14ac:dyDescent="0.25">
      <c r="A41" s="36">
        <v>403</v>
      </c>
      <c r="B41" s="81">
        <v>42771</v>
      </c>
      <c r="C41" s="81" t="s">
        <v>391</v>
      </c>
      <c r="D41" s="72">
        <v>39.65</v>
      </c>
      <c r="E41" s="90"/>
      <c r="F41" s="7">
        <f t="shared" si="0"/>
        <v>17384.329999999998</v>
      </c>
      <c r="G41" s="7"/>
      <c r="H41"/>
      <c r="K41"/>
      <c r="L41"/>
      <c r="M41"/>
    </row>
    <row r="42" spans="1:13" x14ac:dyDescent="0.25">
      <c r="A42" s="36">
        <v>404</v>
      </c>
      <c r="B42" s="81">
        <v>42771</v>
      </c>
      <c r="C42" s="81" t="s">
        <v>394</v>
      </c>
      <c r="D42" s="72">
        <v>500</v>
      </c>
      <c r="E42" s="90"/>
      <c r="F42" s="7">
        <f t="shared" si="0"/>
        <v>16884.329999999998</v>
      </c>
      <c r="G42" s="7"/>
      <c r="H42"/>
      <c r="K42"/>
      <c r="L42"/>
      <c r="M42"/>
    </row>
    <row r="43" spans="1:13" x14ac:dyDescent="0.25">
      <c r="A43" s="36">
        <v>405</v>
      </c>
      <c r="B43" s="81">
        <v>42771</v>
      </c>
      <c r="C43" s="81" t="s">
        <v>392</v>
      </c>
      <c r="D43" s="72">
        <v>1000</v>
      </c>
      <c r="E43" s="90"/>
      <c r="F43" s="7">
        <f t="shared" si="0"/>
        <v>15884.329999999998</v>
      </c>
      <c r="G43" s="7"/>
      <c r="H43"/>
      <c r="K43"/>
      <c r="L43"/>
      <c r="M43"/>
    </row>
    <row r="44" spans="1:13" x14ac:dyDescent="0.25">
      <c r="A44" s="36">
        <v>406</v>
      </c>
      <c r="B44" s="81">
        <v>42771</v>
      </c>
      <c r="C44" s="81" t="s">
        <v>393</v>
      </c>
      <c r="D44" s="72">
        <v>101.69</v>
      </c>
      <c r="E44" s="90"/>
      <c r="F44" s="7">
        <f t="shared" si="0"/>
        <v>15782.639999999998</v>
      </c>
      <c r="G44" s="7"/>
      <c r="H44"/>
      <c r="K44"/>
      <c r="L44"/>
      <c r="M44" s="83">
        <f>F44+D40+'2017-2018 Season Finances'!E4</f>
        <v>22552.639999999999</v>
      </c>
    </row>
    <row r="45" spans="1:13" x14ac:dyDescent="0.25">
      <c r="A45" s="36">
        <v>409</v>
      </c>
      <c r="B45" s="81">
        <v>42802</v>
      </c>
      <c r="C45" s="81" t="s">
        <v>412</v>
      </c>
      <c r="D45" s="72">
        <v>31.88</v>
      </c>
      <c r="E45" s="90"/>
      <c r="F45" s="7">
        <f t="shared" si="0"/>
        <v>15750.759999999998</v>
      </c>
      <c r="G45" s="7"/>
      <c r="H45"/>
      <c r="K45"/>
      <c r="L45"/>
      <c r="M45"/>
    </row>
    <row r="46" spans="1:13" x14ac:dyDescent="0.25">
      <c r="A46" s="36">
        <v>410</v>
      </c>
      <c r="B46" s="81">
        <v>42802</v>
      </c>
      <c r="C46" s="81" t="s">
        <v>413</v>
      </c>
      <c r="D46" s="72">
        <v>47.82</v>
      </c>
      <c r="E46" s="90"/>
      <c r="F46" s="7">
        <f t="shared" si="0"/>
        <v>15702.939999999999</v>
      </c>
      <c r="G46" s="7"/>
      <c r="H46"/>
      <c r="K46"/>
      <c r="L46"/>
      <c r="M46"/>
    </row>
    <row r="47" spans="1:13" x14ac:dyDescent="0.25">
      <c r="A47" s="36">
        <v>411</v>
      </c>
      <c r="B47" s="81">
        <v>42807</v>
      </c>
      <c r="C47" s="81" t="s">
        <v>414</v>
      </c>
      <c r="D47" s="72">
        <v>80</v>
      </c>
      <c r="E47" s="90"/>
      <c r="F47" s="7">
        <f t="shared" si="0"/>
        <v>15622.939999999999</v>
      </c>
      <c r="G47" s="7"/>
      <c r="H47"/>
      <c r="K47"/>
      <c r="L47"/>
      <c r="M47" s="83">
        <f>F47+D40+'2017-2018 Season Finances'!E4+'2017-2018 Season Finances'!E5+'2017-2018 Season Finances'!E6-'2017-2018 Season Finances'!D7-'2017-2018 Season Finances'!D8</f>
        <v>27484.94</v>
      </c>
    </row>
    <row r="48" spans="1:13" x14ac:dyDescent="0.25">
      <c r="A48" s="36">
        <v>414</v>
      </c>
      <c r="B48" s="81">
        <v>42832</v>
      </c>
      <c r="C48" s="14" t="s">
        <v>380</v>
      </c>
      <c r="D48" s="67">
        <v>1256.55</v>
      </c>
      <c r="E48" s="90"/>
      <c r="F48" s="7">
        <f t="shared" si="0"/>
        <v>14366.39</v>
      </c>
      <c r="G48" s="7"/>
      <c r="H48"/>
      <c r="K48"/>
      <c r="L48"/>
      <c r="M48"/>
    </row>
    <row r="49" spans="1:13" x14ac:dyDescent="0.25">
      <c r="A49" s="36">
        <v>413</v>
      </c>
      <c r="B49" s="81">
        <v>42832</v>
      </c>
      <c r="C49" s="14" t="s">
        <v>416</v>
      </c>
      <c r="D49" s="67">
        <v>1000</v>
      </c>
      <c r="E49" s="90"/>
      <c r="F49" s="7">
        <f t="shared" si="0"/>
        <v>13366.39</v>
      </c>
      <c r="G49" s="7"/>
      <c r="H49"/>
      <c r="K49"/>
      <c r="L49"/>
      <c r="M49"/>
    </row>
    <row r="50" spans="1:13" x14ac:dyDescent="0.25">
      <c r="A50" s="36">
        <v>412</v>
      </c>
      <c r="B50" s="81">
        <v>42832</v>
      </c>
      <c r="C50" s="14" t="s">
        <v>415</v>
      </c>
      <c r="D50" s="67">
        <v>1000</v>
      </c>
      <c r="E50" s="90"/>
      <c r="F50" s="7">
        <f t="shared" si="0"/>
        <v>12366.39</v>
      </c>
      <c r="G50" s="7"/>
      <c r="H50"/>
      <c r="K50"/>
      <c r="L50"/>
      <c r="M50"/>
    </row>
    <row r="51" spans="1:13" x14ac:dyDescent="0.25">
      <c r="A51" s="36"/>
      <c r="B51" s="81"/>
      <c r="C51" s="81"/>
      <c r="D51" s="81"/>
      <c r="E51" s="81"/>
      <c r="F51" s="81"/>
      <c r="G51" s="81"/>
      <c r="H51"/>
      <c r="K51"/>
      <c r="L51"/>
      <c r="M51"/>
    </row>
    <row r="52" spans="1:13" x14ac:dyDescent="0.25">
      <c r="A52" s="36"/>
      <c r="B52" s="1"/>
      <c r="C52" s="1"/>
      <c r="D52" s="32"/>
      <c r="E52" s="32"/>
      <c r="G52" s="7"/>
      <c r="H52"/>
      <c r="K52"/>
      <c r="L52"/>
      <c r="M52"/>
    </row>
    <row r="53" spans="1:13" x14ac:dyDescent="0.25">
      <c r="A53" s="36"/>
      <c r="B53" s="1"/>
      <c r="C53" s="1" t="s">
        <v>193</v>
      </c>
      <c r="D53" s="7">
        <f>SUM(D3:D51)</f>
        <v>14872.029999999999</v>
      </c>
      <c r="E53" s="7">
        <f>SUM(E3:E51)</f>
        <v>18295</v>
      </c>
      <c r="F53" s="33"/>
      <c r="H53"/>
      <c r="K53"/>
      <c r="L53"/>
      <c r="M53"/>
    </row>
    <row r="54" spans="1:13" x14ac:dyDescent="0.25">
      <c r="A54" s="36"/>
      <c r="B54" s="40" t="s">
        <v>291</v>
      </c>
      <c r="D54" s="37" t="s">
        <v>195</v>
      </c>
      <c r="E54" s="7">
        <f>E53-D53</f>
        <v>3422.9700000000012</v>
      </c>
      <c r="H54"/>
      <c r="K54"/>
      <c r="L54"/>
      <c r="M54"/>
    </row>
    <row r="55" spans="1:13" x14ac:dyDescent="0.25">
      <c r="A55" s="36"/>
      <c r="B55" s="102">
        <v>42843</v>
      </c>
      <c r="D55" s="38" t="s">
        <v>254</v>
      </c>
      <c r="F55" s="9">
        <f>E54+F3</f>
        <v>12366.390000000003</v>
      </c>
      <c r="H55"/>
      <c r="K55"/>
      <c r="L55"/>
      <c r="M55"/>
    </row>
    <row r="56" spans="1:13" x14ac:dyDescent="0.25">
      <c r="B56" s="102" t="s">
        <v>435</v>
      </c>
      <c r="H56"/>
      <c r="K56"/>
      <c r="L56"/>
      <c r="M56"/>
    </row>
    <row r="57" spans="1:13" x14ac:dyDescent="0.25">
      <c r="C57" s="64"/>
      <c r="H57"/>
      <c r="K57"/>
      <c r="L57"/>
      <c r="M57"/>
    </row>
    <row r="58" spans="1:13" ht="21" x14ac:dyDescent="0.35">
      <c r="A58" s="111" t="s">
        <v>176</v>
      </c>
      <c r="B58" s="111"/>
      <c r="C58" s="111"/>
      <c r="D58" s="111"/>
      <c r="E58" s="111"/>
      <c r="F58" s="111"/>
      <c r="G58" s="111"/>
    </row>
    <row r="59" spans="1:13" ht="30" x14ac:dyDescent="0.25">
      <c r="B59" s="6" t="s">
        <v>175</v>
      </c>
      <c r="C59" s="4" t="s">
        <v>174</v>
      </c>
      <c r="D59" s="8" t="s">
        <v>172</v>
      </c>
      <c r="E59" s="8" t="s">
        <v>173</v>
      </c>
      <c r="F59" s="7" t="s">
        <v>350</v>
      </c>
    </row>
    <row r="60" spans="1:13" x14ac:dyDescent="0.25">
      <c r="B60" s="66">
        <v>42614</v>
      </c>
      <c r="C60" s="1" t="s">
        <v>338</v>
      </c>
      <c r="D60" s="67">
        <v>0</v>
      </c>
      <c r="E60" s="67"/>
      <c r="H60"/>
      <c r="K60"/>
      <c r="L60"/>
      <c r="M60"/>
    </row>
    <row r="61" spans="1:13" x14ac:dyDescent="0.25">
      <c r="B61" s="66">
        <v>42614</v>
      </c>
      <c r="C61" s="1" t="s">
        <v>255</v>
      </c>
      <c r="D61" s="67">
        <v>0</v>
      </c>
      <c r="E61" s="67"/>
      <c r="H61"/>
      <c r="K61"/>
      <c r="L61"/>
      <c r="M61"/>
    </row>
    <row r="62" spans="1:13" x14ac:dyDescent="0.25">
      <c r="B62" s="66">
        <v>42675</v>
      </c>
      <c r="C62" s="1" t="s">
        <v>319</v>
      </c>
      <c r="D62" s="67">
        <v>550</v>
      </c>
      <c r="E62" s="67"/>
      <c r="F62" s="7">
        <v>100</v>
      </c>
      <c r="H62"/>
      <c r="K62"/>
      <c r="L62"/>
      <c r="M62"/>
    </row>
    <row r="63" spans="1:13" x14ac:dyDescent="0.25">
      <c r="B63" s="66">
        <v>42659</v>
      </c>
      <c r="C63" s="1" t="s">
        <v>272</v>
      </c>
      <c r="D63" s="7">
        <v>10</v>
      </c>
    </row>
    <row r="64" spans="1:13" x14ac:dyDescent="0.25">
      <c r="B64" s="66"/>
      <c r="C64" s="14"/>
      <c r="D64" s="32"/>
      <c r="E64" s="67"/>
      <c r="H64"/>
      <c r="K64"/>
      <c r="L64"/>
      <c r="M64"/>
    </row>
    <row r="65" spans="1:13" ht="15.75" thickBot="1" x14ac:dyDescent="0.3">
      <c r="C65" t="s">
        <v>193</v>
      </c>
      <c r="D65" s="7">
        <f>SUM(D60:D63)+D53-F62</f>
        <v>15332.029999999999</v>
      </c>
      <c r="H65"/>
      <c r="K65"/>
      <c r="L65"/>
      <c r="M65"/>
    </row>
    <row r="66" spans="1:13" ht="15.75" thickBot="1" x14ac:dyDescent="0.3">
      <c r="E66" s="84">
        <f>E53</f>
        <v>18295</v>
      </c>
      <c r="F66" s="85" t="s">
        <v>267</v>
      </c>
      <c r="G66" s="86"/>
      <c r="H66"/>
      <c r="K66"/>
      <c r="L66"/>
      <c r="M66"/>
    </row>
    <row r="67" spans="1:13" x14ac:dyDescent="0.25">
      <c r="D67" s="37" t="s">
        <v>196</v>
      </c>
      <c r="E67" s="7">
        <f>E66-D65</f>
        <v>2962.9700000000012</v>
      </c>
      <c r="H67"/>
      <c r="K67"/>
      <c r="L67"/>
      <c r="M67"/>
    </row>
    <row r="68" spans="1:13" x14ac:dyDescent="0.25">
      <c r="H68" t="s">
        <v>320</v>
      </c>
    </row>
    <row r="69" spans="1:13" x14ac:dyDescent="0.25">
      <c r="D69" s="93" t="s">
        <v>293</v>
      </c>
      <c r="E69" s="7">
        <f>F3+E67</f>
        <v>11906.390000000003</v>
      </c>
      <c r="H69" t="s">
        <v>337</v>
      </c>
    </row>
    <row r="70" spans="1:13" x14ac:dyDescent="0.25">
      <c r="E70" s="8"/>
      <c r="H70"/>
      <c r="K70"/>
      <c r="L70"/>
      <c r="M70"/>
    </row>
    <row r="71" spans="1:13" x14ac:dyDescent="0.25">
      <c r="A71" s="36"/>
      <c r="B71" s="1"/>
      <c r="C71" s="1"/>
      <c r="E71" s="64"/>
      <c r="G71" s="7"/>
      <c r="H71"/>
      <c r="K71"/>
      <c r="L71"/>
      <c r="M71"/>
    </row>
  </sheetData>
  <mergeCells count="2">
    <mergeCell ref="A1:G1"/>
    <mergeCell ref="A58:G58"/>
  </mergeCells>
  <printOptions gridLines="1"/>
  <pageMargins left="0" right="0" top="0" bottom="0" header="0.3" footer="0.3"/>
  <pageSetup scale="70" orientation="portrait" r:id="rId1"/>
  <rowBreaks count="1" manualBreakCount="1"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2"/>
  <sheetViews>
    <sheetView topLeftCell="A33" zoomScaleNormal="100" workbookViewId="0">
      <selection activeCell="F45" sqref="A1:G45"/>
    </sheetView>
  </sheetViews>
  <sheetFormatPr defaultRowHeight="15" x14ac:dyDescent="0.25"/>
  <cols>
    <col min="1" max="1" width="7.42578125" customWidth="1"/>
    <col min="2" max="2" width="12.5703125" customWidth="1"/>
    <col min="3" max="3" width="72.28515625" bestFit="1" customWidth="1"/>
    <col min="4" max="4" width="11.85546875" style="7" customWidth="1"/>
    <col min="5" max="5" width="12" style="7" customWidth="1"/>
    <col min="6" max="6" width="12.7109375" style="7" customWidth="1"/>
    <col min="7" max="7" width="4.5703125" customWidth="1"/>
    <col min="8" max="8" width="12.5703125" style="7" bestFit="1" customWidth="1"/>
    <col min="9" max="9" width="12.5703125" bestFit="1" customWidth="1"/>
    <col min="10" max="10" width="12.5703125" customWidth="1"/>
    <col min="11" max="11" width="11.42578125" style="7" bestFit="1" customWidth="1"/>
    <col min="12" max="12" width="4.140625" style="7" customWidth="1"/>
    <col min="13" max="13" width="11.42578125" style="7" customWidth="1"/>
    <col min="14" max="14" width="3.42578125" customWidth="1"/>
    <col min="15" max="15" width="15.140625" customWidth="1"/>
    <col min="16" max="16" width="2" customWidth="1"/>
    <col min="17" max="17" width="17" customWidth="1"/>
    <col min="18" max="18" width="10.5703125" bestFit="1" customWidth="1"/>
    <col min="19" max="19" width="11.5703125" bestFit="1" customWidth="1"/>
  </cols>
  <sheetData>
    <row r="1" spans="1:20" ht="21" x14ac:dyDescent="0.35">
      <c r="A1" s="111" t="s">
        <v>436</v>
      </c>
      <c r="B1" s="111"/>
      <c r="C1" s="111"/>
      <c r="D1" s="111"/>
      <c r="E1" s="111"/>
      <c r="F1" s="111"/>
      <c r="G1" s="111"/>
    </row>
    <row r="2" spans="1:20" ht="60" customHeight="1" x14ac:dyDescent="0.25">
      <c r="A2" s="34" t="s">
        <v>0</v>
      </c>
      <c r="B2" s="4" t="s">
        <v>1</v>
      </c>
      <c r="C2" s="4" t="s">
        <v>2</v>
      </c>
      <c r="D2" s="35" t="s">
        <v>172</v>
      </c>
      <c r="E2" s="8" t="s">
        <v>173</v>
      </c>
      <c r="F2" s="8" t="s">
        <v>171</v>
      </c>
      <c r="G2" s="5"/>
      <c r="H2" s="10" t="s">
        <v>246</v>
      </c>
      <c r="I2" s="6" t="s">
        <v>247</v>
      </c>
      <c r="J2" s="6" t="s">
        <v>248</v>
      </c>
      <c r="K2" s="10" t="s">
        <v>245</v>
      </c>
      <c r="L2" s="10"/>
      <c r="M2" s="10" t="s">
        <v>310</v>
      </c>
      <c r="O2" s="10" t="s">
        <v>318</v>
      </c>
      <c r="Q2" s="10" t="s">
        <v>301</v>
      </c>
    </row>
    <row r="3" spans="1:20" x14ac:dyDescent="0.25">
      <c r="A3" s="36"/>
      <c r="B3" s="1"/>
      <c r="C3" t="s">
        <v>340</v>
      </c>
      <c r="D3" s="82"/>
      <c r="E3" s="82"/>
      <c r="F3" s="7">
        <v>12366.39</v>
      </c>
      <c r="G3" s="7"/>
      <c r="Q3" t="s">
        <v>307</v>
      </c>
      <c r="S3" t="s">
        <v>306</v>
      </c>
      <c r="T3" t="s">
        <v>309</v>
      </c>
    </row>
    <row r="4" spans="1:20" x14ac:dyDescent="0.25">
      <c r="A4" s="36"/>
      <c r="B4" s="1">
        <v>42773</v>
      </c>
      <c r="C4" s="81" t="s">
        <v>384</v>
      </c>
      <c r="D4" s="81"/>
      <c r="E4" s="98">
        <v>6670</v>
      </c>
      <c r="F4" s="7">
        <f>F3-D4+E4</f>
        <v>19036.39</v>
      </c>
      <c r="G4" s="7"/>
      <c r="H4" s="7">
        <f>6670-390</f>
        <v>6280</v>
      </c>
      <c r="I4" s="7">
        <v>6200</v>
      </c>
      <c r="J4" s="7">
        <v>80</v>
      </c>
      <c r="K4" s="7">
        <v>390</v>
      </c>
      <c r="O4" s="7">
        <v>6670</v>
      </c>
      <c r="Q4" s="2">
        <v>12540</v>
      </c>
      <c r="R4" t="s">
        <v>303</v>
      </c>
    </row>
    <row r="5" spans="1:20" x14ac:dyDescent="0.25">
      <c r="A5" s="36"/>
      <c r="B5" s="1">
        <v>42803</v>
      </c>
      <c r="C5" s="81" t="s">
        <v>409</v>
      </c>
      <c r="D5" s="81"/>
      <c r="E5" s="98">
        <v>5366</v>
      </c>
      <c r="F5" s="7">
        <f t="shared" ref="F5:F38" si="0">F4-D5+E5</f>
        <v>24402.39</v>
      </c>
      <c r="G5" s="7"/>
      <c r="H5" s="7">
        <f>H4+4500+280</f>
        <v>11060</v>
      </c>
      <c r="I5" s="50">
        <f>I4+4500</f>
        <v>10700</v>
      </c>
      <c r="J5" s="50">
        <f>J4+280</f>
        <v>360</v>
      </c>
      <c r="K5" s="7">
        <f>K4+586</f>
        <v>976</v>
      </c>
      <c r="Q5" s="2">
        <v>400</v>
      </c>
      <c r="R5" t="s">
        <v>212</v>
      </c>
      <c r="S5" s="51">
        <v>13</v>
      </c>
      <c r="T5" s="97">
        <v>2</v>
      </c>
    </row>
    <row r="6" spans="1:20" x14ac:dyDescent="0.25">
      <c r="A6" s="36"/>
      <c r="B6" s="1">
        <v>42824</v>
      </c>
      <c r="C6" s="81" t="s">
        <v>408</v>
      </c>
      <c r="D6" s="92"/>
      <c r="E6" s="98">
        <v>160</v>
      </c>
      <c r="F6" s="7">
        <f t="shared" si="0"/>
        <v>24562.39</v>
      </c>
      <c r="G6" s="7"/>
      <c r="H6" s="7">
        <f>H5+100</f>
        <v>11160</v>
      </c>
      <c r="I6" s="50">
        <f>I5+100</f>
        <v>10800</v>
      </c>
      <c r="J6" s="50">
        <f>J5</f>
        <v>360</v>
      </c>
      <c r="K6" s="7">
        <f>K5+60</f>
        <v>1036</v>
      </c>
      <c r="Q6" s="2">
        <v>12140</v>
      </c>
      <c r="R6" t="s">
        <v>302</v>
      </c>
      <c r="S6" s="51">
        <v>116</v>
      </c>
      <c r="T6" s="97">
        <v>7</v>
      </c>
    </row>
    <row r="7" spans="1:20" x14ac:dyDescent="0.25">
      <c r="A7" s="36">
        <v>407</v>
      </c>
      <c r="B7" s="1">
        <v>42802</v>
      </c>
      <c r="C7" s="81" t="s">
        <v>410</v>
      </c>
      <c r="D7" s="70">
        <v>34</v>
      </c>
      <c r="E7" s="92"/>
      <c r="F7" s="7">
        <f t="shared" si="0"/>
        <v>24528.39</v>
      </c>
      <c r="G7" s="7"/>
      <c r="Q7" s="2">
        <v>1575</v>
      </c>
      <c r="R7" t="s">
        <v>304</v>
      </c>
      <c r="S7" s="14"/>
    </row>
    <row r="8" spans="1:20" x14ac:dyDescent="0.25">
      <c r="A8" s="36">
        <v>408</v>
      </c>
      <c r="B8" s="1">
        <v>42802</v>
      </c>
      <c r="C8" s="81" t="s">
        <v>411</v>
      </c>
      <c r="D8" s="70">
        <v>400</v>
      </c>
      <c r="E8" s="80"/>
      <c r="F8" s="7">
        <f t="shared" si="0"/>
        <v>24128.39</v>
      </c>
      <c r="G8" s="7"/>
    </row>
    <row r="9" spans="1:20" x14ac:dyDescent="0.25">
      <c r="A9" s="36"/>
      <c r="B9" s="1"/>
      <c r="C9" s="81" t="s">
        <v>449</v>
      </c>
      <c r="D9" s="70">
        <v>26.4</v>
      </c>
      <c r="E9" s="80"/>
      <c r="F9" s="7">
        <f t="shared" si="0"/>
        <v>24101.989999999998</v>
      </c>
      <c r="G9" s="7"/>
    </row>
    <row r="10" spans="1:20" x14ac:dyDescent="0.25">
      <c r="A10" s="36"/>
      <c r="B10" s="1">
        <v>42907</v>
      </c>
      <c r="C10" s="81" t="s">
        <v>424</v>
      </c>
      <c r="D10" s="92"/>
      <c r="E10" s="80">
        <v>40</v>
      </c>
      <c r="F10" s="7">
        <f t="shared" si="0"/>
        <v>24141.989999999998</v>
      </c>
      <c r="G10" s="7"/>
      <c r="O10" t="s">
        <v>308</v>
      </c>
      <c r="Q10" s="2">
        <f>Q4+Q7</f>
        <v>14115</v>
      </c>
      <c r="R10" t="s">
        <v>305</v>
      </c>
    </row>
    <row r="11" spans="1:20" x14ac:dyDescent="0.25">
      <c r="A11" s="36"/>
      <c r="B11" s="1"/>
      <c r="C11" s="1" t="s">
        <v>425</v>
      </c>
      <c r="D11" s="90"/>
      <c r="E11" s="90">
        <v>135</v>
      </c>
      <c r="F11" s="7">
        <f t="shared" si="0"/>
        <v>24276.989999999998</v>
      </c>
      <c r="G11" s="50"/>
      <c r="O11" s="50">
        <f>O5-Q10</f>
        <v>-14115</v>
      </c>
    </row>
    <row r="12" spans="1:20" x14ac:dyDescent="0.25">
      <c r="A12" s="36"/>
      <c r="B12" s="1">
        <v>42907</v>
      </c>
      <c r="C12" s="81" t="s">
        <v>408</v>
      </c>
      <c r="D12" s="90"/>
      <c r="E12" s="110">
        <v>160</v>
      </c>
      <c r="F12" s="7">
        <f t="shared" si="0"/>
        <v>24436.989999999998</v>
      </c>
      <c r="G12" s="50"/>
    </row>
    <row r="13" spans="1:20" x14ac:dyDescent="0.25">
      <c r="A13" s="36">
        <v>415</v>
      </c>
      <c r="B13" s="1">
        <v>42907</v>
      </c>
      <c r="C13" s="1" t="s">
        <v>439</v>
      </c>
      <c r="D13" s="90">
        <v>50</v>
      </c>
      <c r="E13" s="90"/>
      <c r="F13" s="7">
        <f t="shared" si="0"/>
        <v>24386.989999999998</v>
      </c>
      <c r="G13" s="7"/>
    </row>
    <row r="14" spans="1:20" x14ac:dyDescent="0.25">
      <c r="A14" s="36">
        <v>416</v>
      </c>
      <c r="B14" s="1">
        <v>42907</v>
      </c>
      <c r="C14" s="1" t="s">
        <v>440</v>
      </c>
      <c r="D14" s="90">
        <v>50</v>
      </c>
      <c r="E14" s="90"/>
      <c r="F14" s="7">
        <f t="shared" si="0"/>
        <v>24336.989999999998</v>
      </c>
      <c r="G14" s="7"/>
    </row>
    <row r="15" spans="1:20" x14ac:dyDescent="0.25">
      <c r="A15" s="36">
        <v>417</v>
      </c>
      <c r="B15" s="1">
        <v>42907</v>
      </c>
      <c r="C15" s="1" t="s">
        <v>441</v>
      </c>
      <c r="D15" s="90">
        <v>50</v>
      </c>
      <c r="E15" s="90"/>
      <c r="F15" s="7">
        <f t="shared" si="0"/>
        <v>24286.989999999998</v>
      </c>
      <c r="G15" s="7"/>
    </row>
    <row r="16" spans="1:20" x14ac:dyDescent="0.25">
      <c r="A16" s="36">
        <v>418</v>
      </c>
      <c r="B16" s="1">
        <v>42907</v>
      </c>
      <c r="C16" s="1" t="s">
        <v>442</v>
      </c>
      <c r="D16" s="90">
        <v>50</v>
      </c>
      <c r="E16" s="90"/>
      <c r="F16" s="7">
        <f t="shared" si="0"/>
        <v>24236.989999999998</v>
      </c>
      <c r="G16" s="7"/>
    </row>
    <row r="17" spans="1:12" x14ac:dyDescent="0.25">
      <c r="A17" s="36">
        <v>419</v>
      </c>
      <c r="B17" s="1">
        <v>42960</v>
      </c>
      <c r="C17" s="1" t="s">
        <v>443</v>
      </c>
      <c r="D17" s="90">
        <v>4305</v>
      </c>
      <c r="E17" s="90"/>
      <c r="F17" s="7">
        <f t="shared" si="0"/>
        <v>19931.989999999998</v>
      </c>
      <c r="G17" s="7"/>
    </row>
    <row r="18" spans="1:12" x14ac:dyDescent="0.25">
      <c r="A18" s="36"/>
      <c r="B18" s="1">
        <v>43008</v>
      </c>
      <c r="C18" s="1" t="s">
        <v>446</v>
      </c>
      <c r="D18" s="90"/>
      <c r="E18" s="90">
        <v>600</v>
      </c>
      <c r="F18" s="7">
        <f t="shared" si="0"/>
        <v>20531.989999999998</v>
      </c>
      <c r="G18" s="7"/>
    </row>
    <row r="19" spans="1:12" x14ac:dyDescent="0.25">
      <c r="A19" s="36"/>
      <c r="B19" s="1">
        <v>43015</v>
      </c>
      <c r="C19" s="1" t="s">
        <v>446</v>
      </c>
      <c r="D19" s="90"/>
      <c r="E19" s="90">
        <v>2250</v>
      </c>
      <c r="F19" s="7">
        <f t="shared" si="0"/>
        <v>22781.989999999998</v>
      </c>
      <c r="G19" s="7"/>
    </row>
    <row r="20" spans="1:12" x14ac:dyDescent="0.25">
      <c r="A20" s="36">
        <v>420</v>
      </c>
      <c r="B20" s="1">
        <v>43019</v>
      </c>
      <c r="C20" s="1" t="s">
        <v>445</v>
      </c>
      <c r="D20" s="90">
        <v>50</v>
      </c>
      <c r="E20" s="90"/>
      <c r="F20" s="7">
        <f t="shared" si="0"/>
        <v>22731.989999999998</v>
      </c>
      <c r="G20" s="7"/>
    </row>
    <row r="21" spans="1:12" x14ac:dyDescent="0.25">
      <c r="A21" s="36">
        <v>421</v>
      </c>
      <c r="B21" s="1">
        <v>43019</v>
      </c>
      <c r="C21" s="1" t="s">
        <v>444</v>
      </c>
      <c r="D21" s="90">
        <v>740</v>
      </c>
      <c r="E21" s="90"/>
      <c r="F21" s="7">
        <f t="shared" si="0"/>
        <v>21991.989999999998</v>
      </c>
      <c r="G21" s="7"/>
    </row>
    <row r="22" spans="1:12" x14ac:dyDescent="0.25">
      <c r="A22" s="36">
        <v>422</v>
      </c>
      <c r="B22" s="1">
        <v>43019</v>
      </c>
      <c r="C22" s="81" t="s">
        <v>447</v>
      </c>
      <c r="D22" s="90">
        <v>410</v>
      </c>
      <c r="E22" s="90"/>
      <c r="F22" s="7">
        <f t="shared" si="0"/>
        <v>21581.989999999998</v>
      </c>
      <c r="G22" s="7"/>
    </row>
    <row r="23" spans="1:12" x14ac:dyDescent="0.25">
      <c r="A23" s="36">
        <v>423</v>
      </c>
      <c r="B23" s="1">
        <v>43019</v>
      </c>
      <c r="C23" s="1" t="s">
        <v>448</v>
      </c>
      <c r="D23" s="90">
        <v>19.98</v>
      </c>
      <c r="E23" s="90"/>
      <c r="F23" s="7">
        <f t="shared" si="0"/>
        <v>21562.01</v>
      </c>
      <c r="G23" s="7"/>
    </row>
    <row r="24" spans="1:12" x14ac:dyDescent="0.25">
      <c r="A24" s="36">
        <v>424</v>
      </c>
      <c r="B24" s="1">
        <v>43032</v>
      </c>
      <c r="C24" s="1" t="s">
        <v>450</v>
      </c>
      <c r="D24" s="90">
        <v>384.95</v>
      </c>
      <c r="E24" s="90"/>
      <c r="F24" s="7">
        <f t="shared" si="0"/>
        <v>21177.059999999998</v>
      </c>
      <c r="G24" s="7"/>
    </row>
    <row r="25" spans="1:12" x14ac:dyDescent="0.25">
      <c r="A25" s="36"/>
      <c r="B25" s="1">
        <v>43053</v>
      </c>
      <c r="C25" s="1" t="s">
        <v>452</v>
      </c>
      <c r="D25" s="90">
        <v>5</v>
      </c>
      <c r="E25" s="90"/>
      <c r="F25" s="7">
        <f t="shared" si="0"/>
        <v>21172.059999999998</v>
      </c>
      <c r="G25" s="7"/>
    </row>
    <row r="26" spans="1:12" x14ac:dyDescent="0.25">
      <c r="A26" s="36"/>
      <c r="B26" s="1">
        <v>43057</v>
      </c>
      <c r="C26" s="1" t="s">
        <v>454</v>
      </c>
      <c r="D26" s="90"/>
      <c r="E26" s="90">
        <v>255</v>
      </c>
      <c r="F26" s="7">
        <f t="shared" si="0"/>
        <v>21427.059999999998</v>
      </c>
      <c r="G26" s="7"/>
    </row>
    <row r="27" spans="1:12" x14ac:dyDescent="0.25">
      <c r="A27" s="36">
        <v>425</v>
      </c>
      <c r="B27" s="81">
        <v>43057</v>
      </c>
      <c r="C27" s="81" t="s">
        <v>451</v>
      </c>
      <c r="D27" s="90">
        <v>861</v>
      </c>
      <c r="E27" s="90"/>
      <c r="F27" s="7">
        <f t="shared" si="0"/>
        <v>20566.059999999998</v>
      </c>
      <c r="G27" s="7"/>
      <c r="L27"/>
    </row>
    <row r="28" spans="1:12" x14ac:dyDescent="0.25">
      <c r="A28" s="36">
        <v>426</v>
      </c>
      <c r="B28" s="81">
        <v>43072</v>
      </c>
      <c r="C28" s="81" t="s">
        <v>448</v>
      </c>
      <c r="D28" s="90">
        <v>36.71</v>
      </c>
      <c r="E28" s="90"/>
      <c r="F28" s="7">
        <f t="shared" si="0"/>
        <v>20529.349999999999</v>
      </c>
      <c r="G28" s="7"/>
      <c r="L28"/>
    </row>
    <row r="29" spans="1:12" x14ac:dyDescent="0.25">
      <c r="A29" s="36">
        <v>427</v>
      </c>
      <c r="B29" s="81">
        <v>43072</v>
      </c>
      <c r="C29" s="81" t="s">
        <v>453</v>
      </c>
      <c r="D29" s="90">
        <v>500</v>
      </c>
      <c r="E29" s="90"/>
      <c r="F29" s="7">
        <f t="shared" si="0"/>
        <v>20029.349999999999</v>
      </c>
      <c r="G29" s="7"/>
      <c r="L29"/>
    </row>
    <row r="30" spans="1:12" x14ac:dyDescent="0.25">
      <c r="A30" s="36"/>
      <c r="B30" s="81"/>
      <c r="C30" s="1"/>
      <c r="D30" s="90"/>
      <c r="E30" s="90"/>
      <c r="F30" s="7">
        <f t="shared" si="0"/>
        <v>20029.349999999999</v>
      </c>
      <c r="G30" s="7"/>
    </row>
    <row r="31" spans="1:12" x14ac:dyDescent="0.25">
      <c r="A31" s="36"/>
      <c r="B31" s="81"/>
      <c r="C31" s="81"/>
      <c r="D31" s="90"/>
      <c r="E31" s="90"/>
      <c r="F31" s="7">
        <f t="shared" si="0"/>
        <v>20029.349999999999</v>
      </c>
      <c r="G31" s="7"/>
      <c r="L31"/>
    </row>
    <row r="32" spans="1:12" x14ac:dyDescent="0.25">
      <c r="A32" s="36"/>
      <c r="B32" s="71"/>
      <c r="C32" s="81"/>
      <c r="D32" s="92"/>
      <c r="E32" s="90"/>
      <c r="F32" s="7">
        <f t="shared" si="0"/>
        <v>20029.349999999999</v>
      </c>
      <c r="G32" s="7"/>
    </row>
    <row r="33" spans="1:13" x14ac:dyDescent="0.25">
      <c r="A33" s="36"/>
      <c r="B33" s="36"/>
      <c r="C33" s="81"/>
      <c r="D33" s="90"/>
      <c r="E33" s="90"/>
      <c r="F33" s="7">
        <f t="shared" si="0"/>
        <v>20029.349999999999</v>
      </c>
      <c r="G33" s="7"/>
      <c r="L33"/>
    </row>
    <row r="34" spans="1:13" x14ac:dyDescent="0.25">
      <c r="A34" s="36"/>
      <c r="B34" s="1"/>
      <c r="C34" s="81"/>
      <c r="D34" s="90"/>
      <c r="E34" s="90"/>
      <c r="F34" s="7">
        <f t="shared" si="0"/>
        <v>20029.349999999999</v>
      </c>
      <c r="G34" s="7"/>
      <c r="L34"/>
    </row>
    <row r="35" spans="1:13" x14ac:dyDescent="0.25">
      <c r="A35" s="36"/>
      <c r="B35" s="1"/>
      <c r="C35" s="14"/>
      <c r="D35" s="90"/>
      <c r="E35" s="90"/>
      <c r="F35" s="7">
        <f t="shared" si="0"/>
        <v>20029.349999999999</v>
      </c>
      <c r="G35" s="7"/>
      <c r="L35"/>
    </row>
    <row r="36" spans="1:13" x14ac:dyDescent="0.25">
      <c r="A36" s="36"/>
      <c r="B36" s="1"/>
      <c r="C36" s="14"/>
      <c r="D36" s="90"/>
      <c r="E36" s="90"/>
      <c r="F36" s="7">
        <f t="shared" si="0"/>
        <v>20029.349999999999</v>
      </c>
      <c r="G36" s="7"/>
      <c r="L36"/>
      <c r="M36"/>
    </row>
    <row r="37" spans="1:13" x14ac:dyDescent="0.25">
      <c r="A37" s="36"/>
      <c r="B37" s="1"/>
      <c r="C37" s="14"/>
      <c r="D37" s="90"/>
      <c r="E37" s="90"/>
      <c r="F37" s="7">
        <f t="shared" si="0"/>
        <v>20029.349999999999</v>
      </c>
      <c r="G37" s="7"/>
      <c r="L37"/>
      <c r="M37"/>
    </row>
    <row r="38" spans="1:13" x14ac:dyDescent="0.25">
      <c r="A38" s="36"/>
      <c r="B38" s="1"/>
      <c r="C38" s="1"/>
      <c r="D38" s="90"/>
      <c r="E38" s="90"/>
      <c r="F38" s="7">
        <f t="shared" si="0"/>
        <v>20029.349999999999</v>
      </c>
      <c r="G38" s="7"/>
      <c r="H38"/>
      <c r="K38"/>
      <c r="L38"/>
      <c r="M38"/>
    </row>
    <row r="39" spans="1:13" x14ac:dyDescent="0.25">
      <c r="A39" s="36"/>
      <c r="B39" s="1"/>
      <c r="C39" s="1"/>
      <c r="D39" s="32"/>
      <c r="E39" s="32"/>
      <c r="G39" s="7"/>
      <c r="H39"/>
      <c r="K39"/>
      <c r="L39"/>
      <c r="M39"/>
    </row>
    <row r="40" spans="1:13" x14ac:dyDescent="0.25">
      <c r="A40" s="36"/>
      <c r="B40" s="1"/>
      <c r="C40" s="1" t="s">
        <v>193</v>
      </c>
      <c r="D40" s="7">
        <f>SUM(D3:D38)</f>
        <v>7973.0399999999991</v>
      </c>
      <c r="E40" s="7">
        <f>SUM(E3:E38)</f>
        <v>15636</v>
      </c>
      <c r="F40" s="33"/>
      <c r="H40"/>
      <c r="K40"/>
      <c r="L40"/>
      <c r="M40"/>
    </row>
    <row r="41" spans="1:13" x14ac:dyDescent="0.25">
      <c r="A41" s="36"/>
      <c r="D41" s="37" t="s">
        <v>195</v>
      </c>
      <c r="E41" s="7">
        <f>E40-D40</f>
        <v>7662.9600000000009</v>
      </c>
      <c r="H41"/>
      <c r="K41"/>
      <c r="L41"/>
      <c r="M41"/>
    </row>
    <row r="42" spans="1:13" x14ac:dyDescent="0.25">
      <c r="A42" s="36"/>
      <c r="B42" s="40" t="s">
        <v>291</v>
      </c>
      <c r="D42" s="38" t="s">
        <v>254</v>
      </c>
      <c r="F42" s="9">
        <f>E41+F3</f>
        <v>20029.349999999999</v>
      </c>
      <c r="H42"/>
      <c r="K42"/>
      <c r="L42"/>
      <c r="M42"/>
    </row>
    <row r="43" spans="1:13" x14ac:dyDescent="0.25">
      <c r="B43" s="102">
        <v>42842</v>
      </c>
      <c r="H43"/>
      <c r="K43"/>
      <c r="L43"/>
      <c r="M43"/>
    </row>
    <row r="44" spans="1:13" x14ac:dyDescent="0.25">
      <c r="B44" s="1"/>
      <c r="C44" s="64"/>
      <c r="H44"/>
      <c r="K44"/>
      <c r="L44"/>
      <c r="M44"/>
    </row>
    <row r="47" spans="1:13" ht="21" x14ac:dyDescent="0.35">
      <c r="A47" s="111" t="s">
        <v>176</v>
      </c>
      <c r="B47" s="111"/>
      <c r="C47" s="111"/>
      <c r="D47" s="111"/>
      <c r="E47" s="111"/>
      <c r="F47" s="111"/>
      <c r="G47" s="111"/>
    </row>
    <row r="48" spans="1:13" ht="30" x14ac:dyDescent="0.25">
      <c r="B48" s="6" t="s">
        <v>175</v>
      </c>
      <c r="C48" s="4" t="s">
        <v>174</v>
      </c>
      <c r="D48" s="8" t="s">
        <v>172</v>
      </c>
      <c r="E48" s="8" t="s">
        <v>173</v>
      </c>
      <c r="F48" s="7" t="s">
        <v>350</v>
      </c>
    </row>
    <row r="49" spans="1:13" x14ac:dyDescent="0.25">
      <c r="B49" s="1">
        <v>42948</v>
      </c>
      <c r="C49" s="68" t="s">
        <v>339</v>
      </c>
      <c r="D49" s="67">
        <v>500</v>
      </c>
      <c r="E49" s="67"/>
    </row>
    <row r="50" spans="1:13" x14ac:dyDescent="0.25">
      <c r="B50" s="1">
        <v>42979</v>
      </c>
      <c r="C50" s="1" t="s">
        <v>338</v>
      </c>
      <c r="D50" s="67">
        <v>500</v>
      </c>
      <c r="E50" s="67"/>
      <c r="H50"/>
      <c r="K50"/>
      <c r="L50"/>
      <c r="M50"/>
    </row>
    <row r="51" spans="1:13" x14ac:dyDescent="0.25">
      <c r="B51" s="1">
        <v>42979</v>
      </c>
      <c r="C51" s="1" t="s">
        <v>417</v>
      </c>
      <c r="D51" s="67">
        <v>400</v>
      </c>
      <c r="E51" s="67"/>
      <c r="H51"/>
      <c r="K51"/>
      <c r="L51"/>
      <c r="M51"/>
    </row>
    <row r="52" spans="1:13" x14ac:dyDescent="0.25">
      <c r="B52" s="1">
        <v>43040</v>
      </c>
      <c r="C52" s="1" t="s">
        <v>319</v>
      </c>
      <c r="D52" s="67">
        <v>550</v>
      </c>
      <c r="E52" s="67"/>
      <c r="H52"/>
      <c r="K52"/>
      <c r="L52"/>
      <c r="M52"/>
    </row>
    <row r="53" spans="1:13" x14ac:dyDescent="0.25">
      <c r="B53" s="1">
        <v>43024</v>
      </c>
      <c r="C53" s="1" t="s">
        <v>272</v>
      </c>
      <c r="D53" s="7">
        <v>10</v>
      </c>
    </row>
    <row r="54" spans="1:13" x14ac:dyDescent="0.25">
      <c r="B54" s="1">
        <v>42864</v>
      </c>
      <c r="C54" s="1" t="s">
        <v>430</v>
      </c>
      <c r="D54" s="90">
        <v>369</v>
      </c>
    </row>
    <row r="55" spans="1:13" x14ac:dyDescent="0.25">
      <c r="B55" s="1">
        <v>43075</v>
      </c>
      <c r="C55" s="81" t="s">
        <v>355</v>
      </c>
      <c r="D55" s="2">
        <f>4*117</f>
        <v>468</v>
      </c>
    </row>
    <row r="56" spans="1:13" x14ac:dyDescent="0.25">
      <c r="B56" s="1">
        <v>42873</v>
      </c>
      <c r="C56" s="1" t="s">
        <v>429</v>
      </c>
      <c r="D56" s="90">
        <v>4305</v>
      </c>
      <c r="K56"/>
      <c r="L56"/>
      <c r="M56"/>
    </row>
    <row r="57" spans="1:13" x14ac:dyDescent="0.25">
      <c r="B57" s="1">
        <v>42874</v>
      </c>
      <c r="C57" s="1" t="s">
        <v>315</v>
      </c>
      <c r="D57" s="90">
        <v>885</v>
      </c>
      <c r="K57"/>
      <c r="L57"/>
      <c r="M57"/>
    </row>
    <row r="58" spans="1:13" x14ac:dyDescent="0.25">
      <c r="A58" s="36"/>
      <c r="B58" s="1">
        <v>43021</v>
      </c>
      <c r="C58" s="1" t="s">
        <v>273</v>
      </c>
      <c r="D58" s="90">
        <v>740</v>
      </c>
    </row>
    <row r="59" spans="1:13" x14ac:dyDescent="0.25">
      <c r="B59" s="1">
        <v>43021</v>
      </c>
      <c r="C59" s="1" t="s">
        <v>349</v>
      </c>
      <c r="D59" s="90">
        <v>100</v>
      </c>
      <c r="K59"/>
      <c r="L59"/>
      <c r="M59"/>
    </row>
    <row r="60" spans="1:13" x14ac:dyDescent="0.25">
      <c r="B60" s="1">
        <v>43073</v>
      </c>
      <c r="C60" s="1" t="s">
        <v>359</v>
      </c>
      <c r="D60" s="90">
        <v>160</v>
      </c>
      <c r="K60"/>
      <c r="L60"/>
      <c r="M60"/>
    </row>
    <row r="61" spans="1:13" x14ac:dyDescent="0.25">
      <c r="B61" s="1">
        <v>43073</v>
      </c>
      <c r="C61" s="81" t="s">
        <v>290</v>
      </c>
      <c r="D61" s="90">
        <v>90</v>
      </c>
      <c r="K61"/>
      <c r="L61"/>
      <c r="M61"/>
    </row>
    <row r="62" spans="1:13" x14ac:dyDescent="0.25">
      <c r="B62" s="1">
        <v>43073</v>
      </c>
      <c r="C62" s="81" t="s">
        <v>361</v>
      </c>
      <c r="D62" s="90">
        <v>500</v>
      </c>
      <c r="K62"/>
      <c r="L62"/>
      <c r="M62"/>
    </row>
    <row r="63" spans="1:13" x14ac:dyDescent="0.25">
      <c r="B63" s="1">
        <v>43073</v>
      </c>
      <c r="C63" s="81" t="s">
        <v>362</v>
      </c>
      <c r="D63" s="90">
        <v>500</v>
      </c>
    </row>
    <row r="64" spans="1:13" x14ac:dyDescent="0.25">
      <c r="B64" s="1">
        <v>43081</v>
      </c>
      <c r="C64" s="81" t="s">
        <v>363</v>
      </c>
      <c r="D64" s="90">
        <v>496</v>
      </c>
    </row>
    <row r="65" spans="1:13" x14ac:dyDescent="0.25">
      <c r="A65" s="36"/>
      <c r="B65" s="1">
        <v>42738</v>
      </c>
      <c r="C65" s="81" t="s">
        <v>374</v>
      </c>
      <c r="D65" s="90">
        <v>500</v>
      </c>
      <c r="K65"/>
      <c r="L65"/>
      <c r="M65"/>
    </row>
    <row r="66" spans="1:13" x14ac:dyDescent="0.25">
      <c r="B66" s="1">
        <v>43104</v>
      </c>
      <c r="C66" s="1" t="s">
        <v>369</v>
      </c>
      <c r="D66" s="90">
        <v>186.95</v>
      </c>
    </row>
    <row r="67" spans="1:13" x14ac:dyDescent="0.25">
      <c r="B67" s="1">
        <v>43136</v>
      </c>
      <c r="C67" s="81" t="s">
        <v>431</v>
      </c>
      <c r="D67" s="90">
        <v>150</v>
      </c>
    </row>
    <row r="68" spans="1:13" x14ac:dyDescent="0.25">
      <c r="B68" s="1">
        <v>43136</v>
      </c>
      <c r="C68" s="81" t="s">
        <v>432</v>
      </c>
      <c r="D68" s="90">
        <v>1000</v>
      </c>
    </row>
    <row r="69" spans="1:13" x14ac:dyDescent="0.25">
      <c r="B69" s="1">
        <v>43167</v>
      </c>
      <c r="C69" s="81" t="s">
        <v>412</v>
      </c>
      <c r="D69" s="90">
        <v>31.88</v>
      </c>
    </row>
    <row r="70" spans="1:13" x14ac:dyDescent="0.25">
      <c r="B70" s="1">
        <v>43167</v>
      </c>
      <c r="C70" s="81" t="s">
        <v>413</v>
      </c>
      <c r="D70" s="90">
        <v>47.82</v>
      </c>
    </row>
    <row r="71" spans="1:13" x14ac:dyDescent="0.25">
      <c r="B71" s="1">
        <v>43197</v>
      </c>
      <c r="C71" s="14" t="s">
        <v>380</v>
      </c>
      <c r="D71" s="106">
        <v>2000</v>
      </c>
    </row>
    <row r="72" spans="1:13" x14ac:dyDescent="0.25">
      <c r="B72" s="1">
        <v>43197</v>
      </c>
      <c r="C72" s="14" t="s">
        <v>433</v>
      </c>
      <c r="D72" s="106">
        <v>1000</v>
      </c>
    </row>
    <row r="73" spans="1:13" x14ac:dyDescent="0.25">
      <c r="B73" s="1">
        <v>43197</v>
      </c>
      <c r="C73" s="14" t="s">
        <v>434</v>
      </c>
      <c r="D73" s="106">
        <v>1000</v>
      </c>
    </row>
    <row r="74" spans="1:13" x14ac:dyDescent="0.25">
      <c r="B74" s="1">
        <v>43132</v>
      </c>
      <c r="C74" s="1" t="s">
        <v>335</v>
      </c>
      <c r="D74" s="67">
        <v>100</v>
      </c>
      <c r="E74" s="67"/>
      <c r="H74"/>
    </row>
    <row r="75" spans="1:13" x14ac:dyDescent="0.25">
      <c r="B75" s="66"/>
      <c r="C75" s="14"/>
      <c r="D75" s="32"/>
      <c r="E75" s="67"/>
      <c r="H75"/>
    </row>
    <row r="76" spans="1:13" ht="15.75" thickBot="1" x14ac:dyDescent="0.3">
      <c r="C76" t="s">
        <v>193</v>
      </c>
      <c r="D76" s="7">
        <f>SUM(D49:D74)</f>
        <v>16589.650000000001</v>
      </c>
      <c r="H76"/>
    </row>
    <row r="77" spans="1:13" ht="15.75" thickBot="1" x14ac:dyDescent="0.3">
      <c r="E77" s="84">
        <f>E40</f>
        <v>15636</v>
      </c>
      <c r="F77" s="85" t="s">
        <v>267</v>
      </c>
      <c r="G77" s="86"/>
      <c r="H77"/>
    </row>
    <row r="78" spans="1:13" x14ac:dyDescent="0.25">
      <c r="D78" s="37" t="s">
        <v>196</v>
      </c>
      <c r="E78" s="7">
        <f>E77-D76</f>
        <v>-953.65000000000146</v>
      </c>
      <c r="H78"/>
    </row>
    <row r="79" spans="1:13" x14ac:dyDescent="0.25">
      <c r="H79"/>
    </row>
    <row r="80" spans="1:13" x14ac:dyDescent="0.25">
      <c r="D80" s="93" t="s">
        <v>293</v>
      </c>
      <c r="E80" s="7">
        <f>F3+E78</f>
        <v>11412.739999999998</v>
      </c>
      <c r="H80"/>
    </row>
    <row r="81" spans="2:8" x14ac:dyDescent="0.25">
      <c r="E81" s="8"/>
      <c r="H81"/>
    </row>
    <row r="82" spans="2:8" x14ac:dyDescent="0.25">
      <c r="B82" s="1"/>
      <c r="C82" s="1"/>
      <c r="E82" s="64"/>
      <c r="G82" s="7"/>
      <c r="H82"/>
    </row>
  </sheetData>
  <mergeCells count="2">
    <mergeCell ref="A1:G1"/>
    <mergeCell ref="A47:G47"/>
  </mergeCells>
  <printOptions gridLines="1"/>
  <pageMargins left="0" right="0" top="0" bottom="0" header="0.3" footer="0.3"/>
  <pageSetup scale="78" orientation="portrait" horizontalDpi="4294967293" verticalDpi="4294967293" r:id="rId1"/>
  <rowBreaks count="1" manualBreakCount="1">
    <brk id="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63"/>
  <sheetViews>
    <sheetView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Z135" sqref="Z135"/>
    </sheetView>
  </sheetViews>
  <sheetFormatPr defaultRowHeight="15" x14ac:dyDescent="0.25"/>
  <cols>
    <col min="1" max="1" width="16.85546875" customWidth="1"/>
    <col min="2" max="2" width="12.5703125" bestFit="1" customWidth="1"/>
    <col min="3" max="3" width="8.42578125" style="14" bestFit="1" customWidth="1"/>
    <col min="4" max="4" width="9.7109375" style="14" bestFit="1" customWidth="1"/>
    <col min="5" max="5" width="10.7109375" style="14" bestFit="1" customWidth="1"/>
    <col min="6" max="6" width="9.7109375" style="14" bestFit="1" customWidth="1"/>
    <col min="7" max="7" width="8.7109375" style="14" bestFit="1" customWidth="1"/>
    <col min="8" max="8" width="10.140625" style="14" bestFit="1" customWidth="1"/>
    <col min="9" max="10" width="9.42578125" style="14" bestFit="1" customWidth="1"/>
    <col min="11" max="11" width="2.28515625" style="14" customWidth="1"/>
    <col min="12" max="12" width="10.7109375" style="14" customWidth="1"/>
    <col min="13" max="13" width="2.5703125" style="14" customWidth="1"/>
    <col min="14" max="14" width="11.5703125" style="2" bestFit="1" customWidth="1"/>
    <col min="15" max="15" width="5.28515625" style="15" customWidth="1"/>
    <col min="16" max="16" width="15" style="2" customWidth="1"/>
    <col min="17" max="18" width="11.5703125" style="2" customWidth="1"/>
    <col min="19" max="19" width="13.42578125" style="14" customWidth="1"/>
    <col min="20" max="20" width="11.5703125" style="14" bestFit="1" customWidth="1"/>
    <col min="21" max="21" width="3.28515625" style="14" customWidth="1"/>
    <col min="22" max="22" width="15.85546875" style="30" customWidth="1"/>
    <col min="23" max="23" width="15.7109375" style="30" customWidth="1"/>
    <col min="24" max="24" width="17.28515625" style="14" customWidth="1"/>
    <col min="25" max="16384" width="9.140625" style="14"/>
  </cols>
  <sheetData>
    <row r="1" spans="1:24" x14ac:dyDescent="0.25">
      <c r="C1" s="12" t="s">
        <v>178</v>
      </c>
      <c r="D1" s="13"/>
      <c r="E1" s="13"/>
      <c r="F1" s="13"/>
      <c r="G1" s="13"/>
    </row>
    <row r="2" spans="1:24" s="21" customFormat="1" ht="39" x14ac:dyDescent="0.25">
      <c r="A2" t="s">
        <v>169</v>
      </c>
      <c r="B2" t="s">
        <v>170</v>
      </c>
      <c r="C2" s="16" t="s">
        <v>179</v>
      </c>
      <c r="D2" s="17">
        <v>42708</v>
      </c>
      <c r="E2" s="17">
        <v>42715</v>
      </c>
      <c r="F2" s="17">
        <v>42743</v>
      </c>
      <c r="G2" s="17">
        <v>42771</v>
      </c>
      <c r="H2" s="16" t="s">
        <v>180</v>
      </c>
      <c r="I2" s="16" t="s">
        <v>181</v>
      </c>
      <c r="J2" s="16" t="s">
        <v>182</v>
      </c>
      <c r="K2" s="16"/>
      <c r="L2" s="16" t="s">
        <v>183</v>
      </c>
      <c r="M2" s="18"/>
      <c r="N2" s="19" t="s">
        <v>192</v>
      </c>
      <c r="O2" s="20"/>
      <c r="P2" s="19" t="s">
        <v>184</v>
      </c>
      <c r="Q2" s="19" t="s">
        <v>218</v>
      </c>
      <c r="R2" s="19" t="s">
        <v>219</v>
      </c>
      <c r="S2" s="16" t="s">
        <v>185</v>
      </c>
      <c r="T2" s="16" t="s">
        <v>186</v>
      </c>
      <c r="V2" s="16" t="s">
        <v>202</v>
      </c>
      <c r="W2" s="16" t="s">
        <v>203</v>
      </c>
      <c r="X2" s="16" t="s">
        <v>253</v>
      </c>
    </row>
    <row r="3" spans="1:24" s="21" customFormat="1" x14ac:dyDescent="0.25">
      <c r="A3"/>
      <c r="B3" s="22" t="s">
        <v>187</v>
      </c>
      <c r="C3" s="23" t="s">
        <v>188</v>
      </c>
      <c r="D3" s="23">
        <v>10</v>
      </c>
      <c r="E3" s="24">
        <v>10</v>
      </c>
      <c r="F3" s="24">
        <v>10</v>
      </c>
      <c r="G3" s="24">
        <v>10</v>
      </c>
      <c r="H3" s="23">
        <v>25</v>
      </c>
      <c r="I3" s="23">
        <v>50</v>
      </c>
      <c r="J3" s="23">
        <v>300</v>
      </c>
      <c r="K3" s="16"/>
      <c r="L3" s="16"/>
      <c r="M3" s="18"/>
      <c r="N3" s="19"/>
      <c r="O3" s="20"/>
      <c r="P3" s="19"/>
      <c r="Q3" s="19"/>
      <c r="R3" s="19"/>
      <c r="S3" s="16"/>
      <c r="T3" s="16"/>
      <c r="V3" s="18"/>
      <c r="W3" s="18"/>
    </row>
    <row r="4" spans="1:24" x14ac:dyDescent="0.25">
      <c r="A4" s="22" t="s">
        <v>189</v>
      </c>
      <c r="B4" s="22" t="s">
        <v>167</v>
      </c>
      <c r="C4" s="25" t="s">
        <v>190</v>
      </c>
      <c r="D4" s="25" t="s">
        <v>191</v>
      </c>
      <c r="E4" s="25" t="s">
        <v>190</v>
      </c>
      <c r="F4" s="25" t="s">
        <v>190</v>
      </c>
      <c r="G4" s="25" t="s">
        <v>191</v>
      </c>
      <c r="H4" s="25" t="s">
        <v>190</v>
      </c>
      <c r="I4" s="25" t="s">
        <v>191</v>
      </c>
      <c r="J4" s="25" t="s">
        <v>191</v>
      </c>
      <c r="K4" s="3"/>
      <c r="L4" s="11">
        <f>IF(D4="N",D$3,0)+IF(E4="N",E$3,0)+IF(F4="N",F$3,0)+IF(G4="N",G$3,0)+IF(H4="Y",H$3,0)+IF(I4="Y",I$3,0)</f>
        <v>45</v>
      </c>
      <c r="M4" s="3"/>
      <c r="N4" s="26">
        <f>IF(J4="Y",J$3,100)</f>
        <v>100</v>
      </c>
      <c r="O4" s="3"/>
      <c r="P4" s="11">
        <f>N4+L4</f>
        <v>145</v>
      </c>
      <c r="Q4" s="11">
        <v>100</v>
      </c>
      <c r="R4" s="11">
        <v>25</v>
      </c>
      <c r="S4" s="11">
        <f>Q4+R4</f>
        <v>125</v>
      </c>
      <c r="T4" s="27">
        <f>P4-S4</f>
        <v>20</v>
      </c>
    </row>
    <row r="5" spans="1:24" x14ac:dyDescent="0.25">
      <c r="A5" t="s">
        <v>266</v>
      </c>
      <c r="B5" t="s">
        <v>265</v>
      </c>
      <c r="C5" s="30" t="s">
        <v>190</v>
      </c>
      <c r="D5" s="30" t="s">
        <v>190</v>
      </c>
      <c r="E5" s="28" t="s">
        <v>191</v>
      </c>
      <c r="F5" s="30" t="s">
        <v>191</v>
      </c>
      <c r="G5" s="30" t="s">
        <v>190</v>
      </c>
      <c r="H5" s="53" t="s">
        <v>211</v>
      </c>
      <c r="I5" s="30" t="s">
        <v>188</v>
      </c>
      <c r="J5" s="30" t="s">
        <v>188</v>
      </c>
      <c r="L5" s="2">
        <f t="shared" ref="L5" si="0">IF(D5="N",D$3,0)+IF(E5="N",E$3,0)+IF(F5="N",F$3,0)+IF(G5="N",G$3,0)+IF(H5="Y",H$3,0)+IF(I5="Y",I$3,0)</f>
        <v>45</v>
      </c>
      <c r="N5" s="31">
        <f>IF(J5="Y",J$3,100)</f>
        <v>100</v>
      </c>
      <c r="P5" s="2">
        <f t="shared" ref="P5:P65" si="1">N5+L5</f>
        <v>145</v>
      </c>
      <c r="S5" s="31">
        <v>0</v>
      </c>
      <c r="T5" s="27">
        <f t="shared" ref="T5:T64" si="2">P5-S5</f>
        <v>145</v>
      </c>
      <c r="W5" s="14"/>
    </row>
    <row r="6" spans="1:24" x14ac:dyDescent="0.25">
      <c r="A6" t="s">
        <v>3</v>
      </c>
      <c r="B6" t="s">
        <v>4</v>
      </c>
      <c r="C6" s="28" t="s">
        <v>190</v>
      </c>
      <c r="D6" s="28" t="s">
        <v>190</v>
      </c>
      <c r="E6" s="28" t="s">
        <v>190</v>
      </c>
      <c r="F6" s="28" t="s">
        <v>190</v>
      </c>
      <c r="G6" s="28" t="s">
        <v>190</v>
      </c>
      <c r="H6" s="28" t="s">
        <v>354</v>
      </c>
      <c r="I6" s="28"/>
      <c r="J6" s="28"/>
      <c r="L6" s="2">
        <f t="shared" ref="L6:L65" si="3">IF(D6="N",D$3,0)+IF(E6="N",E$3,0)+IF(F6="N",F$3,0)+IF(G6="N",G$3,0)+IF(H6="Y",H$3,0)+IF(I6="Y",I$3,0)</f>
        <v>0</v>
      </c>
      <c r="N6" s="31">
        <f>IF(J6="Y",J$3,100)</f>
        <v>100</v>
      </c>
      <c r="P6" s="2">
        <f t="shared" si="1"/>
        <v>100</v>
      </c>
      <c r="Q6" s="2">
        <v>100</v>
      </c>
      <c r="R6" s="2">
        <v>0</v>
      </c>
      <c r="S6" s="2">
        <f t="shared" ref="S6:S65" si="4">Q6+R6</f>
        <v>100</v>
      </c>
      <c r="T6" s="29">
        <f t="shared" si="2"/>
        <v>0</v>
      </c>
      <c r="V6" s="30">
        <v>671</v>
      </c>
      <c r="W6" s="45"/>
    </row>
    <row r="7" spans="1:24" x14ac:dyDescent="0.25">
      <c r="A7" t="s">
        <v>5</v>
      </c>
      <c r="B7" t="s">
        <v>6</v>
      </c>
      <c r="C7" s="30" t="s">
        <v>190</v>
      </c>
      <c r="D7" s="30" t="s">
        <v>190</v>
      </c>
      <c r="E7" s="28" t="s">
        <v>190</v>
      </c>
      <c r="F7" s="30" t="s">
        <v>190</v>
      </c>
      <c r="G7" s="30" t="s">
        <v>190</v>
      </c>
      <c r="H7" s="28" t="s">
        <v>354</v>
      </c>
      <c r="I7" s="30"/>
      <c r="J7" s="30"/>
      <c r="L7" s="2">
        <f t="shared" si="3"/>
        <v>0</v>
      </c>
      <c r="N7" s="31">
        <f t="shared" ref="N7:N63" si="5">IF(J7="Y",J$3,100)</f>
        <v>100</v>
      </c>
      <c r="P7" s="2">
        <f t="shared" si="1"/>
        <v>100</v>
      </c>
      <c r="Q7" s="2">
        <v>100</v>
      </c>
      <c r="R7" s="2">
        <v>0</v>
      </c>
      <c r="S7" s="2">
        <f t="shared" si="4"/>
        <v>100</v>
      </c>
      <c r="T7" s="29">
        <f t="shared" si="2"/>
        <v>0</v>
      </c>
      <c r="V7" s="30">
        <v>178</v>
      </c>
    </row>
    <row r="8" spans="1:24" x14ac:dyDescent="0.25">
      <c r="A8" s="14" t="s">
        <v>7</v>
      </c>
      <c r="B8" s="14" t="s">
        <v>8</v>
      </c>
      <c r="C8" s="56" t="s">
        <v>190</v>
      </c>
      <c r="D8" s="30" t="s">
        <v>191</v>
      </c>
      <c r="E8" s="28" t="s">
        <v>191</v>
      </c>
      <c r="F8" s="30" t="s">
        <v>190</v>
      </c>
      <c r="G8" s="30" t="s">
        <v>190</v>
      </c>
      <c r="H8" s="28" t="s">
        <v>354</v>
      </c>
      <c r="I8" s="30"/>
      <c r="J8" s="30"/>
      <c r="L8" s="2">
        <f>IF(D8="N",D$3,0)+IF(E8="N",E$3,0)+IF(F8="N",F$3,0)+IF(G8="N",G$3,0)+IF(H8="Y",H$3,0)+IF(I8="Y",I$3,0)</f>
        <v>20</v>
      </c>
      <c r="N8" s="31">
        <f>IF(J8="Y",J$3,100)</f>
        <v>100</v>
      </c>
      <c r="P8" s="2">
        <f>N8+L8</f>
        <v>120</v>
      </c>
      <c r="Q8" s="2">
        <v>100</v>
      </c>
      <c r="R8" s="2">
        <v>20</v>
      </c>
      <c r="S8" s="2">
        <f>Q8+R8</f>
        <v>120</v>
      </c>
      <c r="T8" s="29">
        <f>P8-S8</f>
        <v>0</v>
      </c>
      <c r="V8" s="30">
        <v>305</v>
      </c>
    </row>
    <row r="9" spans="1:24" s="59" customFormat="1" x14ac:dyDescent="0.25">
      <c r="A9" s="59" t="s">
        <v>9</v>
      </c>
      <c r="B9" s="59" t="s">
        <v>10</v>
      </c>
      <c r="C9" s="94" t="s">
        <v>354</v>
      </c>
      <c r="D9" s="60" t="s">
        <v>190</v>
      </c>
      <c r="E9" s="61" t="s">
        <v>190</v>
      </c>
      <c r="F9" s="60" t="s">
        <v>190</v>
      </c>
      <c r="G9" s="60" t="s">
        <v>190</v>
      </c>
      <c r="H9" s="61" t="s">
        <v>356</v>
      </c>
      <c r="I9" s="60"/>
      <c r="J9" s="60"/>
      <c r="L9" s="62">
        <f>IF(D9="N",D$3,0)+IF(E9="N",E$3,0)+IF(F9="N",F$3,0)+IF(G9="N",G$3,0)+IF(H9="Y",H$3,0)+IF(I9="Y",I$3,0)</f>
        <v>0</v>
      </c>
      <c r="N9" s="54">
        <v>40</v>
      </c>
      <c r="P9" s="62">
        <f>N9+L9</f>
        <v>40</v>
      </c>
      <c r="Q9" s="62">
        <v>100</v>
      </c>
      <c r="R9" s="62"/>
      <c r="S9" s="62">
        <f>Q9+R9</f>
        <v>100</v>
      </c>
      <c r="T9" s="63">
        <v>0</v>
      </c>
      <c r="V9" s="60">
        <v>131097</v>
      </c>
      <c r="W9" s="60"/>
      <c r="X9" s="60" t="s">
        <v>212</v>
      </c>
    </row>
    <row r="10" spans="1:24" x14ac:dyDescent="0.25">
      <c r="A10" s="14" t="s">
        <v>9</v>
      </c>
      <c r="B10" s="14" t="s">
        <v>11</v>
      </c>
      <c r="C10" s="56" t="s">
        <v>190</v>
      </c>
      <c r="D10" s="30" t="s">
        <v>191</v>
      </c>
      <c r="E10" s="28" t="s">
        <v>190</v>
      </c>
      <c r="F10" s="30" t="s">
        <v>190</v>
      </c>
      <c r="G10" s="30" t="s">
        <v>190</v>
      </c>
      <c r="H10" s="28" t="s">
        <v>354</v>
      </c>
      <c r="I10" s="30"/>
      <c r="J10" s="30"/>
      <c r="L10" s="2">
        <f>IF(D10="N",D$3,0)+IF(E10="N",E$3,0)+IF(F10="N",F$3,0)+IF(G10="N",G$3,0)+IF(H10="Y",H$3,0)+IF(I10="Y",I$3,0)</f>
        <v>10</v>
      </c>
      <c r="N10" s="31">
        <v>100</v>
      </c>
      <c r="P10" s="2">
        <f>N10+L10</f>
        <v>110</v>
      </c>
      <c r="Q10" s="2">
        <v>100</v>
      </c>
      <c r="R10" s="2">
        <v>10</v>
      </c>
      <c r="S10" s="2">
        <f>Q10+R10</f>
        <v>110</v>
      </c>
      <c r="T10" s="29">
        <f>P10-S10</f>
        <v>0</v>
      </c>
      <c r="V10" s="30">
        <v>1683</v>
      </c>
      <c r="X10" s="30" t="s">
        <v>188</v>
      </c>
    </row>
    <row r="11" spans="1:24" x14ac:dyDescent="0.25">
      <c r="A11" s="14" t="s">
        <v>237</v>
      </c>
      <c r="B11" s="14" t="s">
        <v>16</v>
      </c>
      <c r="C11" s="30" t="s">
        <v>190</v>
      </c>
      <c r="D11" s="30" t="s">
        <v>190</v>
      </c>
      <c r="E11" s="28" t="s">
        <v>190</v>
      </c>
      <c r="F11" s="30" t="s">
        <v>191</v>
      </c>
      <c r="G11" s="30" t="s">
        <v>190</v>
      </c>
      <c r="H11" s="28" t="s">
        <v>354</v>
      </c>
      <c r="I11" s="30"/>
      <c r="J11" s="30"/>
      <c r="L11" s="2">
        <f t="shared" si="3"/>
        <v>10</v>
      </c>
      <c r="N11" s="31">
        <f t="shared" si="5"/>
        <v>100</v>
      </c>
      <c r="P11" s="2">
        <f t="shared" si="1"/>
        <v>110</v>
      </c>
      <c r="Q11" s="2">
        <v>100</v>
      </c>
      <c r="R11" s="2">
        <v>10</v>
      </c>
      <c r="S11" s="2">
        <f t="shared" si="4"/>
        <v>110</v>
      </c>
      <c r="T11" s="29">
        <f t="shared" si="2"/>
        <v>0</v>
      </c>
      <c r="V11" s="30">
        <v>1221</v>
      </c>
    </row>
    <row r="12" spans="1:24" x14ac:dyDescent="0.25">
      <c r="A12" t="s">
        <v>12</v>
      </c>
      <c r="B12" t="s">
        <v>13</v>
      </c>
      <c r="C12" s="30" t="s">
        <v>190</v>
      </c>
      <c r="D12" s="30" t="s">
        <v>190</v>
      </c>
      <c r="E12" s="28" t="s">
        <v>190</v>
      </c>
      <c r="F12" s="30" t="s">
        <v>190</v>
      </c>
      <c r="G12" s="30" t="s">
        <v>190</v>
      </c>
      <c r="H12" s="28" t="s">
        <v>354</v>
      </c>
      <c r="I12" s="30"/>
      <c r="J12" s="30"/>
      <c r="L12" s="2">
        <f t="shared" si="3"/>
        <v>0</v>
      </c>
      <c r="N12" s="31">
        <f t="shared" si="5"/>
        <v>100</v>
      </c>
      <c r="P12" s="2">
        <f t="shared" si="1"/>
        <v>100</v>
      </c>
      <c r="Q12" s="2">
        <v>100</v>
      </c>
      <c r="R12" s="2">
        <v>0</v>
      </c>
      <c r="S12" s="2">
        <f t="shared" si="4"/>
        <v>100</v>
      </c>
      <c r="T12" s="29">
        <f t="shared" si="2"/>
        <v>0</v>
      </c>
      <c r="V12" s="30">
        <v>1514</v>
      </c>
    </row>
    <row r="13" spans="1:24" s="59" customFormat="1" x14ac:dyDescent="0.25">
      <c r="A13" s="59" t="s">
        <v>14</v>
      </c>
      <c r="B13" s="59" t="s">
        <v>15</v>
      </c>
      <c r="C13" s="60" t="s">
        <v>354</v>
      </c>
      <c r="D13" s="60" t="s">
        <v>190</v>
      </c>
      <c r="E13" s="60" t="s">
        <v>190</v>
      </c>
      <c r="F13" s="60" t="s">
        <v>190</v>
      </c>
      <c r="G13" s="60" t="s">
        <v>190</v>
      </c>
      <c r="H13" s="61" t="s">
        <v>356</v>
      </c>
      <c r="I13" s="60"/>
      <c r="J13" s="60"/>
      <c r="L13" s="62">
        <f t="shared" si="3"/>
        <v>0</v>
      </c>
      <c r="N13" s="54">
        <v>40</v>
      </c>
      <c r="P13" s="62">
        <f t="shared" si="1"/>
        <v>40</v>
      </c>
      <c r="Q13" s="62"/>
      <c r="R13" s="62"/>
      <c r="S13" s="62">
        <f t="shared" si="4"/>
        <v>0</v>
      </c>
      <c r="T13" s="27">
        <f t="shared" si="2"/>
        <v>40</v>
      </c>
      <c r="V13" s="60"/>
      <c r="X13" s="60" t="s">
        <v>212</v>
      </c>
    </row>
    <row r="14" spans="1:24" x14ac:dyDescent="0.25">
      <c r="A14" t="s">
        <v>17</v>
      </c>
      <c r="B14" t="s">
        <v>18</v>
      </c>
      <c r="C14" s="30" t="s">
        <v>190</v>
      </c>
      <c r="D14" s="30" t="s">
        <v>190</v>
      </c>
      <c r="E14" s="28" t="s">
        <v>190</v>
      </c>
      <c r="F14" s="30" t="s">
        <v>191</v>
      </c>
      <c r="G14" s="30" t="s">
        <v>190</v>
      </c>
      <c r="H14" s="28" t="s">
        <v>354</v>
      </c>
      <c r="I14" s="30"/>
      <c r="J14" s="30"/>
      <c r="L14" s="2">
        <f t="shared" si="3"/>
        <v>10</v>
      </c>
      <c r="N14" s="31">
        <f t="shared" si="5"/>
        <v>100</v>
      </c>
      <c r="P14" s="2">
        <f t="shared" si="1"/>
        <v>110</v>
      </c>
      <c r="Q14" s="2">
        <v>100</v>
      </c>
      <c r="R14" s="2">
        <v>10</v>
      </c>
      <c r="S14" s="2">
        <f t="shared" si="4"/>
        <v>110</v>
      </c>
      <c r="T14" s="29">
        <f t="shared" si="2"/>
        <v>0</v>
      </c>
      <c r="V14" s="30">
        <v>3097</v>
      </c>
    </row>
    <row r="15" spans="1:24" x14ac:dyDescent="0.25">
      <c r="A15" t="s">
        <v>19</v>
      </c>
      <c r="B15" t="s">
        <v>20</v>
      </c>
      <c r="C15" s="30" t="s">
        <v>190</v>
      </c>
      <c r="D15" s="30" t="s">
        <v>190</v>
      </c>
      <c r="E15" s="28" t="s">
        <v>190</v>
      </c>
      <c r="F15" s="30" t="s">
        <v>190</v>
      </c>
      <c r="G15" s="30" t="s">
        <v>190</v>
      </c>
      <c r="H15" s="28" t="s">
        <v>354</v>
      </c>
      <c r="I15" s="30"/>
      <c r="J15" s="30"/>
      <c r="L15" s="2">
        <f t="shared" si="3"/>
        <v>0</v>
      </c>
      <c r="N15" s="31">
        <f t="shared" si="5"/>
        <v>100</v>
      </c>
      <c r="P15" s="2">
        <f t="shared" si="1"/>
        <v>100</v>
      </c>
      <c r="Q15" s="2">
        <v>100</v>
      </c>
      <c r="R15" s="2">
        <v>0</v>
      </c>
      <c r="S15" s="2">
        <f t="shared" si="4"/>
        <v>100</v>
      </c>
      <c r="T15" s="29">
        <f t="shared" si="2"/>
        <v>0</v>
      </c>
      <c r="V15" s="30">
        <v>3100</v>
      </c>
    </row>
    <row r="16" spans="1:24" x14ac:dyDescent="0.25">
      <c r="A16" t="s">
        <v>21</v>
      </c>
      <c r="B16" t="s">
        <v>22</v>
      </c>
      <c r="C16" s="30" t="s">
        <v>190</v>
      </c>
      <c r="D16" s="30" t="s">
        <v>191</v>
      </c>
      <c r="E16" s="28" t="s">
        <v>190</v>
      </c>
      <c r="F16" s="30" t="s">
        <v>190</v>
      </c>
      <c r="G16" s="30" t="s">
        <v>190</v>
      </c>
      <c r="H16" s="28" t="s">
        <v>354</v>
      </c>
      <c r="I16" s="30"/>
      <c r="J16" s="30"/>
      <c r="L16" s="2">
        <f t="shared" si="3"/>
        <v>10</v>
      </c>
      <c r="N16" s="31">
        <f t="shared" si="5"/>
        <v>100</v>
      </c>
      <c r="P16" s="2">
        <f t="shared" si="1"/>
        <v>110</v>
      </c>
      <c r="Q16" s="2">
        <v>100</v>
      </c>
      <c r="R16" s="2">
        <v>10</v>
      </c>
      <c r="S16" s="2">
        <f t="shared" si="4"/>
        <v>110</v>
      </c>
      <c r="T16" s="29">
        <f t="shared" si="2"/>
        <v>0</v>
      </c>
      <c r="V16" s="30">
        <v>852</v>
      </c>
    </row>
    <row r="17" spans="1:24" x14ac:dyDescent="0.25">
      <c r="A17" t="s">
        <v>23</v>
      </c>
      <c r="B17" t="s">
        <v>24</v>
      </c>
      <c r="C17" s="30" t="s">
        <v>190</v>
      </c>
      <c r="D17" s="30" t="s">
        <v>190</v>
      </c>
      <c r="E17" s="28" t="s">
        <v>190</v>
      </c>
      <c r="F17" s="30" t="s">
        <v>191</v>
      </c>
      <c r="G17" s="30" t="s">
        <v>190</v>
      </c>
      <c r="H17" s="28" t="s">
        <v>354</v>
      </c>
      <c r="I17" s="30"/>
      <c r="J17" s="30"/>
      <c r="L17" s="2">
        <f t="shared" si="3"/>
        <v>10</v>
      </c>
      <c r="N17" s="31">
        <f t="shared" si="5"/>
        <v>100</v>
      </c>
      <c r="P17" s="2">
        <f t="shared" si="1"/>
        <v>110</v>
      </c>
      <c r="Q17" s="2">
        <v>100</v>
      </c>
      <c r="R17" s="2">
        <v>10</v>
      </c>
      <c r="S17" s="2">
        <f t="shared" si="4"/>
        <v>110</v>
      </c>
      <c r="T17" s="29">
        <f t="shared" si="2"/>
        <v>0</v>
      </c>
      <c r="V17" s="30">
        <v>5285</v>
      </c>
      <c r="W17" s="14"/>
    </row>
    <row r="18" spans="1:24" x14ac:dyDescent="0.25">
      <c r="A18" t="s">
        <v>25</v>
      </c>
      <c r="B18" t="s">
        <v>26</v>
      </c>
      <c r="C18" s="30" t="s">
        <v>190</v>
      </c>
      <c r="D18" s="30" t="s">
        <v>190</v>
      </c>
      <c r="E18" s="28" t="s">
        <v>190</v>
      </c>
      <c r="F18" s="30" t="s">
        <v>191</v>
      </c>
      <c r="G18" s="30" t="s">
        <v>190</v>
      </c>
      <c r="H18" s="28" t="s">
        <v>354</v>
      </c>
      <c r="I18" s="30"/>
      <c r="J18" s="30"/>
      <c r="L18" s="2">
        <f t="shared" si="3"/>
        <v>10</v>
      </c>
      <c r="N18" s="31">
        <f t="shared" si="5"/>
        <v>100</v>
      </c>
      <c r="P18" s="2">
        <f t="shared" si="1"/>
        <v>110</v>
      </c>
      <c r="Q18" s="2">
        <v>100</v>
      </c>
      <c r="R18" s="2">
        <v>10</v>
      </c>
      <c r="S18" s="2">
        <f t="shared" si="4"/>
        <v>110</v>
      </c>
      <c r="T18" s="29">
        <f t="shared" si="2"/>
        <v>0</v>
      </c>
      <c r="V18" s="30">
        <v>7524</v>
      </c>
      <c r="W18" s="14"/>
    </row>
    <row r="19" spans="1:24" x14ac:dyDescent="0.25">
      <c r="A19" t="s">
        <v>27</v>
      </c>
      <c r="B19" t="s">
        <v>28</v>
      </c>
      <c r="C19" s="56" t="s">
        <v>190</v>
      </c>
      <c r="D19" s="30" t="s">
        <v>190</v>
      </c>
      <c r="E19" s="28" t="s">
        <v>191</v>
      </c>
      <c r="F19" s="30" t="s">
        <v>191</v>
      </c>
      <c r="G19" s="30" t="s">
        <v>190</v>
      </c>
      <c r="H19" s="28" t="s">
        <v>354</v>
      </c>
      <c r="I19" s="30"/>
      <c r="J19" s="30"/>
      <c r="L19" s="2">
        <f t="shared" si="3"/>
        <v>20</v>
      </c>
      <c r="N19" s="31">
        <f t="shared" si="5"/>
        <v>100</v>
      </c>
      <c r="P19" s="2">
        <f t="shared" si="1"/>
        <v>120</v>
      </c>
      <c r="S19" s="2">
        <f t="shared" si="4"/>
        <v>0</v>
      </c>
      <c r="T19" s="27">
        <f t="shared" si="2"/>
        <v>120</v>
      </c>
      <c r="W19" s="14"/>
    </row>
    <row r="20" spans="1:24" x14ac:dyDescent="0.25">
      <c r="A20" t="s">
        <v>29</v>
      </c>
      <c r="B20" t="s">
        <v>30</v>
      </c>
      <c r="C20" s="30" t="s">
        <v>190</v>
      </c>
      <c r="D20" s="30" t="s">
        <v>190</v>
      </c>
      <c r="E20" s="28" t="s">
        <v>190</v>
      </c>
      <c r="F20" s="30" t="s">
        <v>191</v>
      </c>
      <c r="G20" s="30" t="s">
        <v>190</v>
      </c>
      <c r="H20" s="28" t="s">
        <v>354</v>
      </c>
      <c r="I20" s="30"/>
      <c r="J20" s="30"/>
      <c r="L20" s="2">
        <f t="shared" si="3"/>
        <v>10</v>
      </c>
      <c r="N20" s="31">
        <f t="shared" si="5"/>
        <v>100</v>
      </c>
      <c r="P20" s="2">
        <f t="shared" si="1"/>
        <v>110</v>
      </c>
      <c r="Q20" s="2">
        <v>100</v>
      </c>
      <c r="R20" s="2">
        <v>10</v>
      </c>
      <c r="S20" s="2">
        <f t="shared" si="4"/>
        <v>110</v>
      </c>
      <c r="T20" s="29">
        <f t="shared" si="2"/>
        <v>0</v>
      </c>
      <c r="V20" s="30">
        <v>1651</v>
      </c>
      <c r="W20" s="14"/>
    </row>
    <row r="21" spans="1:24" x14ac:dyDescent="0.25">
      <c r="A21" t="s">
        <v>31</v>
      </c>
      <c r="B21" t="s">
        <v>32</v>
      </c>
      <c r="C21" s="30" t="s">
        <v>190</v>
      </c>
      <c r="D21" s="30" t="s">
        <v>190</v>
      </c>
      <c r="E21" s="28" t="s">
        <v>190</v>
      </c>
      <c r="F21" s="30" t="s">
        <v>190</v>
      </c>
      <c r="G21" s="30" t="s">
        <v>191</v>
      </c>
      <c r="H21" s="28" t="s">
        <v>354</v>
      </c>
      <c r="I21" s="30"/>
      <c r="J21" s="30"/>
      <c r="L21" s="2">
        <f t="shared" si="3"/>
        <v>10</v>
      </c>
      <c r="N21" s="31">
        <v>40</v>
      </c>
      <c r="P21" s="2">
        <f t="shared" si="1"/>
        <v>50</v>
      </c>
      <c r="Q21" s="2">
        <v>40</v>
      </c>
      <c r="R21" s="2">
        <v>10</v>
      </c>
      <c r="S21" s="2">
        <f t="shared" si="4"/>
        <v>50</v>
      </c>
      <c r="T21" s="29">
        <f t="shared" si="2"/>
        <v>0</v>
      </c>
      <c r="V21" s="30" t="s">
        <v>399</v>
      </c>
      <c r="W21" s="14"/>
      <c r="X21" s="59" t="s">
        <v>239</v>
      </c>
    </row>
    <row r="22" spans="1:24" x14ac:dyDescent="0.25">
      <c r="A22" t="s">
        <v>34</v>
      </c>
      <c r="B22" t="s">
        <v>20</v>
      </c>
      <c r="C22" s="30" t="s">
        <v>190</v>
      </c>
      <c r="D22" s="30" t="s">
        <v>191</v>
      </c>
      <c r="E22" s="28" t="s">
        <v>191</v>
      </c>
      <c r="F22" s="30" t="s">
        <v>191</v>
      </c>
      <c r="G22" s="30" t="s">
        <v>191</v>
      </c>
      <c r="H22" s="96" t="s">
        <v>211</v>
      </c>
      <c r="I22" s="30"/>
      <c r="J22" s="30"/>
      <c r="L22" s="2">
        <f t="shared" si="3"/>
        <v>65</v>
      </c>
      <c r="N22" s="31">
        <f t="shared" si="5"/>
        <v>100</v>
      </c>
      <c r="P22" s="2">
        <f t="shared" si="1"/>
        <v>165</v>
      </c>
      <c r="S22" s="2">
        <f t="shared" si="4"/>
        <v>0</v>
      </c>
      <c r="T22" s="27">
        <f t="shared" si="2"/>
        <v>165</v>
      </c>
      <c r="W22" s="14"/>
    </row>
    <row r="23" spans="1:24" x14ac:dyDescent="0.25">
      <c r="A23" t="s">
        <v>35</v>
      </c>
      <c r="B23" t="s">
        <v>36</v>
      </c>
      <c r="C23" s="30" t="s">
        <v>190</v>
      </c>
      <c r="D23" s="30" t="s">
        <v>190</v>
      </c>
      <c r="E23" s="28" t="s">
        <v>190</v>
      </c>
      <c r="F23" s="30" t="s">
        <v>190</v>
      </c>
      <c r="G23" s="30" t="s">
        <v>190</v>
      </c>
      <c r="H23" s="28" t="s">
        <v>354</v>
      </c>
      <c r="I23" s="30"/>
      <c r="J23" s="30"/>
      <c r="L23" s="2">
        <f t="shared" si="3"/>
        <v>0</v>
      </c>
      <c r="N23" s="31">
        <f t="shared" si="5"/>
        <v>100</v>
      </c>
      <c r="P23" s="2">
        <f t="shared" si="1"/>
        <v>100</v>
      </c>
      <c r="Q23" s="2">
        <v>100</v>
      </c>
      <c r="R23" s="2">
        <v>0</v>
      </c>
      <c r="S23" s="2">
        <f t="shared" si="4"/>
        <v>100</v>
      </c>
      <c r="T23" s="29">
        <f t="shared" si="2"/>
        <v>0</v>
      </c>
      <c r="V23" s="30">
        <v>7511</v>
      </c>
      <c r="W23" s="14"/>
    </row>
    <row r="24" spans="1:24" x14ac:dyDescent="0.25">
      <c r="A24" t="s">
        <v>37</v>
      </c>
      <c r="B24" t="s">
        <v>22</v>
      </c>
      <c r="C24" s="30" t="s">
        <v>190</v>
      </c>
      <c r="D24" s="30" t="s">
        <v>190</v>
      </c>
      <c r="E24" s="28" t="s">
        <v>190</v>
      </c>
      <c r="F24" s="30" t="s">
        <v>190</v>
      </c>
      <c r="G24" s="30" t="s">
        <v>190</v>
      </c>
      <c r="H24" s="28" t="s">
        <v>354</v>
      </c>
      <c r="I24" s="30"/>
      <c r="J24" s="30"/>
      <c r="L24" s="2">
        <f t="shared" si="3"/>
        <v>0</v>
      </c>
      <c r="N24" s="31">
        <f t="shared" si="5"/>
        <v>100</v>
      </c>
      <c r="P24" s="2">
        <f t="shared" si="1"/>
        <v>100</v>
      </c>
      <c r="Q24" s="2">
        <v>100</v>
      </c>
      <c r="R24" s="2">
        <v>0</v>
      </c>
      <c r="S24" s="2">
        <f t="shared" si="4"/>
        <v>100</v>
      </c>
      <c r="T24" s="29">
        <f t="shared" si="2"/>
        <v>0</v>
      </c>
      <c r="V24" s="30">
        <v>59310748442</v>
      </c>
      <c r="W24" s="14"/>
    </row>
    <row r="25" spans="1:24" x14ac:dyDescent="0.25">
      <c r="A25" s="14" t="s">
        <v>231</v>
      </c>
      <c r="B25" t="s">
        <v>40</v>
      </c>
      <c r="C25" s="30" t="s">
        <v>190</v>
      </c>
      <c r="D25" s="30" t="s">
        <v>190</v>
      </c>
      <c r="E25" s="28" t="s">
        <v>190</v>
      </c>
      <c r="F25" s="30" t="s">
        <v>190</v>
      </c>
      <c r="G25" s="30" t="s">
        <v>190</v>
      </c>
      <c r="H25" s="28" t="s">
        <v>354</v>
      </c>
      <c r="I25" s="30"/>
      <c r="J25" s="30"/>
      <c r="L25" s="2">
        <f t="shared" si="3"/>
        <v>0</v>
      </c>
      <c r="N25" s="31">
        <f t="shared" si="5"/>
        <v>100</v>
      </c>
      <c r="P25" s="2">
        <f t="shared" si="1"/>
        <v>100</v>
      </c>
      <c r="Q25" s="2">
        <v>100</v>
      </c>
      <c r="R25" s="2">
        <v>0</v>
      </c>
      <c r="S25" s="2">
        <f t="shared" si="4"/>
        <v>100</v>
      </c>
      <c r="T25" s="29">
        <f t="shared" si="2"/>
        <v>0</v>
      </c>
      <c r="V25" s="30">
        <v>501</v>
      </c>
      <c r="W25" s="14"/>
    </row>
    <row r="26" spans="1:24" x14ac:dyDescent="0.25">
      <c r="A26" t="s">
        <v>38</v>
      </c>
      <c r="B26" t="s">
        <v>8</v>
      </c>
      <c r="C26" s="30" t="s">
        <v>190</v>
      </c>
      <c r="D26" s="30" t="s">
        <v>190</v>
      </c>
      <c r="E26" s="28" t="s">
        <v>191</v>
      </c>
      <c r="F26" s="30" t="s">
        <v>191</v>
      </c>
      <c r="G26" s="30" t="s">
        <v>190</v>
      </c>
      <c r="H26" s="28" t="s">
        <v>354</v>
      </c>
      <c r="I26" s="30"/>
      <c r="J26" s="30"/>
      <c r="L26" s="2">
        <f t="shared" si="3"/>
        <v>20</v>
      </c>
      <c r="N26" s="31">
        <f t="shared" si="5"/>
        <v>100</v>
      </c>
      <c r="P26" s="2">
        <f t="shared" si="1"/>
        <v>120</v>
      </c>
      <c r="Q26" s="2">
        <v>100</v>
      </c>
      <c r="R26" s="2">
        <v>20</v>
      </c>
      <c r="S26" s="2">
        <f t="shared" si="4"/>
        <v>120</v>
      </c>
      <c r="T26" s="29">
        <f t="shared" si="2"/>
        <v>0</v>
      </c>
      <c r="V26" s="30">
        <v>121</v>
      </c>
      <c r="W26" s="14"/>
    </row>
    <row r="27" spans="1:24" s="59" customFormat="1" x14ac:dyDescent="0.25">
      <c r="A27" s="59" t="s">
        <v>39</v>
      </c>
      <c r="B27" s="59" t="s">
        <v>40</v>
      </c>
      <c r="C27" s="60" t="s">
        <v>190</v>
      </c>
      <c r="D27" s="60" t="s">
        <v>190</v>
      </c>
      <c r="E27" s="61" t="s">
        <v>190</v>
      </c>
      <c r="F27" s="60" t="s">
        <v>190</v>
      </c>
      <c r="G27" s="60" t="s">
        <v>190</v>
      </c>
      <c r="H27" s="61" t="s">
        <v>356</v>
      </c>
      <c r="I27" s="60"/>
      <c r="J27" s="60"/>
      <c r="L27" s="62">
        <f t="shared" si="3"/>
        <v>0</v>
      </c>
      <c r="N27" s="54">
        <v>40</v>
      </c>
      <c r="P27" s="62">
        <f t="shared" si="1"/>
        <v>40</v>
      </c>
      <c r="Q27" s="62">
        <v>40</v>
      </c>
      <c r="R27" s="62">
        <v>60</v>
      </c>
      <c r="S27" s="62">
        <f t="shared" si="4"/>
        <v>100</v>
      </c>
      <c r="T27" s="63">
        <f t="shared" si="2"/>
        <v>-60</v>
      </c>
      <c r="V27" s="60">
        <v>6412</v>
      </c>
      <c r="W27" s="60"/>
      <c r="X27" s="60" t="s">
        <v>212</v>
      </c>
    </row>
    <row r="28" spans="1:24" x14ac:dyDescent="0.25">
      <c r="A28" t="s">
        <v>41</v>
      </c>
      <c r="B28" t="s">
        <v>42</v>
      </c>
      <c r="C28" s="30" t="s">
        <v>190</v>
      </c>
      <c r="D28" s="30" t="s">
        <v>190</v>
      </c>
      <c r="E28" s="28" t="s">
        <v>190</v>
      </c>
      <c r="F28" s="30" t="s">
        <v>190</v>
      </c>
      <c r="G28" s="30" t="s">
        <v>190</v>
      </c>
      <c r="H28" s="28" t="s">
        <v>354</v>
      </c>
      <c r="I28" s="30"/>
      <c r="J28" s="30"/>
      <c r="L28" s="2">
        <f t="shared" si="3"/>
        <v>0</v>
      </c>
      <c r="N28" s="31">
        <f t="shared" si="5"/>
        <v>100</v>
      </c>
      <c r="P28" s="2">
        <f t="shared" si="1"/>
        <v>100</v>
      </c>
      <c r="Q28" s="2">
        <v>100</v>
      </c>
      <c r="R28" s="2">
        <v>58</v>
      </c>
      <c r="S28" s="2">
        <f t="shared" si="4"/>
        <v>158</v>
      </c>
      <c r="T28" s="29">
        <f t="shared" si="2"/>
        <v>-58</v>
      </c>
      <c r="V28" s="30">
        <v>734</v>
      </c>
    </row>
    <row r="29" spans="1:24" x14ac:dyDescent="0.25">
      <c r="A29" t="s">
        <v>44</v>
      </c>
      <c r="B29" t="s">
        <v>45</v>
      </c>
      <c r="C29" s="30" t="s">
        <v>190</v>
      </c>
      <c r="D29" s="30" t="s">
        <v>191</v>
      </c>
      <c r="E29" s="28" t="s">
        <v>190</v>
      </c>
      <c r="F29" s="30" t="s">
        <v>190</v>
      </c>
      <c r="G29" s="30" t="s">
        <v>190</v>
      </c>
      <c r="H29" s="28" t="s">
        <v>354</v>
      </c>
      <c r="I29" s="30"/>
      <c r="J29" s="30"/>
      <c r="L29" s="2">
        <f t="shared" si="3"/>
        <v>10</v>
      </c>
      <c r="N29" s="31">
        <f t="shared" si="5"/>
        <v>100</v>
      </c>
      <c r="P29" s="2">
        <f t="shared" si="1"/>
        <v>110</v>
      </c>
      <c r="Q29" s="2">
        <v>100</v>
      </c>
      <c r="R29" s="2">
        <v>10</v>
      </c>
      <c r="S29" s="2">
        <f t="shared" si="4"/>
        <v>110</v>
      </c>
      <c r="T29" s="29">
        <f t="shared" si="2"/>
        <v>0</v>
      </c>
      <c r="V29" s="30">
        <v>183</v>
      </c>
    </row>
    <row r="30" spans="1:24" x14ac:dyDescent="0.25">
      <c r="A30" t="s">
        <v>46</v>
      </c>
      <c r="B30" t="s">
        <v>47</v>
      </c>
      <c r="C30" s="30" t="s">
        <v>190</v>
      </c>
      <c r="D30" s="30" t="s">
        <v>190</v>
      </c>
      <c r="E30" s="28" t="s">
        <v>190</v>
      </c>
      <c r="F30" s="30" t="s">
        <v>190</v>
      </c>
      <c r="G30" s="30" t="s">
        <v>190</v>
      </c>
      <c r="H30" s="28" t="s">
        <v>354</v>
      </c>
      <c r="I30" s="30"/>
      <c r="J30" s="30"/>
      <c r="L30" s="2">
        <f t="shared" si="3"/>
        <v>0</v>
      </c>
      <c r="N30" s="31">
        <f t="shared" si="5"/>
        <v>100</v>
      </c>
      <c r="P30" s="2">
        <f t="shared" si="1"/>
        <v>100</v>
      </c>
      <c r="Q30" s="2">
        <v>100</v>
      </c>
      <c r="R30" s="2">
        <v>0</v>
      </c>
      <c r="S30" s="2">
        <f t="shared" si="4"/>
        <v>100</v>
      </c>
      <c r="T30" s="29">
        <f t="shared" si="2"/>
        <v>0</v>
      </c>
      <c r="V30" s="30">
        <v>3004</v>
      </c>
    </row>
    <row r="31" spans="1:24" x14ac:dyDescent="0.25">
      <c r="A31" s="14" t="s">
        <v>257</v>
      </c>
      <c r="B31" s="14" t="s">
        <v>256</v>
      </c>
      <c r="C31" s="30" t="s">
        <v>190</v>
      </c>
      <c r="D31" s="30" t="s">
        <v>190</v>
      </c>
      <c r="E31" s="28" t="s">
        <v>191</v>
      </c>
      <c r="F31" s="30" t="s">
        <v>191</v>
      </c>
      <c r="G31" s="30" t="s">
        <v>190</v>
      </c>
      <c r="H31" s="28" t="s">
        <v>354</v>
      </c>
      <c r="I31" s="30"/>
      <c r="J31" s="30"/>
      <c r="L31" s="2">
        <f t="shared" si="3"/>
        <v>20</v>
      </c>
      <c r="N31" s="31">
        <v>100</v>
      </c>
      <c r="P31" s="2">
        <f t="shared" si="1"/>
        <v>120</v>
      </c>
      <c r="Q31" s="2">
        <v>100</v>
      </c>
      <c r="R31" s="2">
        <v>20</v>
      </c>
      <c r="S31" s="2">
        <f>Q31+R31</f>
        <v>120</v>
      </c>
      <c r="T31" s="29">
        <f>P31-S31</f>
        <v>0</v>
      </c>
      <c r="V31" s="30">
        <v>3175</v>
      </c>
    </row>
    <row r="32" spans="1:24" x14ac:dyDescent="0.25">
      <c r="A32" t="s">
        <v>48</v>
      </c>
      <c r="B32" t="s">
        <v>49</v>
      </c>
      <c r="C32" s="30" t="s">
        <v>190</v>
      </c>
      <c r="D32" s="30" t="s">
        <v>190</v>
      </c>
      <c r="E32" s="28" t="s">
        <v>190</v>
      </c>
      <c r="F32" s="30" t="s">
        <v>190</v>
      </c>
      <c r="G32" s="30" t="s">
        <v>190</v>
      </c>
      <c r="H32" s="28" t="s">
        <v>354</v>
      </c>
      <c r="I32" s="30"/>
      <c r="J32" s="30"/>
      <c r="L32" s="2">
        <f t="shared" si="3"/>
        <v>0</v>
      </c>
      <c r="N32" s="31">
        <f t="shared" si="5"/>
        <v>100</v>
      </c>
      <c r="P32" s="2">
        <f t="shared" si="1"/>
        <v>100</v>
      </c>
      <c r="Q32" s="2">
        <v>100</v>
      </c>
      <c r="R32" s="2">
        <v>0</v>
      </c>
      <c r="S32" s="2">
        <f t="shared" si="4"/>
        <v>100</v>
      </c>
      <c r="T32" s="29">
        <f t="shared" si="2"/>
        <v>0</v>
      </c>
      <c r="V32" s="30">
        <v>268</v>
      </c>
    </row>
    <row r="33" spans="1:24" x14ac:dyDescent="0.25">
      <c r="A33" t="s">
        <v>50</v>
      </c>
      <c r="B33" t="s">
        <v>51</v>
      </c>
      <c r="C33" s="30" t="s">
        <v>190</v>
      </c>
      <c r="D33" s="30" t="s">
        <v>190</v>
      </c>
      <c r="E33" s="28" t="s">
        <v>190</v>
      </c>
      <c r="F33" s="30" t="s">
        <v>191</v>
      </c>
      <c r="G33" s="30" t="s">
        <v>190</v>
      </c>
      <c r="H33" s="28" t="s">
        <v>354</v>
      </c>
      <c r="I33" s="30"/>
      <c r="J33" s="30"/>
      <c r="L33" s="2">
        <f t="shared" si="3"/>
        <v>10</v>
      </c>
      <c r="N33" s="31">
        <f t="shared" si="5"/>
        <v>100</v>
      </c>
      <c r="P33" s="2">
        <f t="shared" si="1"/>
        <v>110</v>
      </c>
      <c r="Q33" s="2">
        <v>100</v>
      </c>
      <c r="R33" s="2">
        <v>10</v>
      </c>
      <c r="S33" s="2">
        <f t="shared" si="4"/>
        <v>110</v>
      </c>
      <c r="T33" s="29">
        <f t="shared" si="2"/>
        <v>0</v>
      </c>
      <c r="V33" s="30">
        <v>7612</v>
      </c>
    </row>
    <row r="34" spans="1:24" x14ac:dyDescent="0.25">
      <c r="A34" t="s">
        <v>52</v>
      </c>
      <c r="B34" t="s">
        <v>53</v>
      </c>
      <c r="C34" s="30" t="s">
        <v>190</v>
      </c>
      <c r="D34" s="30" t="s">
        <v>190</v>
      </c>
      <c r="E34" s="28" t="s">
        <v>190</v>
      </c>
      <c r="F34" s="30" t="s">
        <v>190</v>
      </c>
      <c r="G34" s="30" t="s">
        <v>190</v>
      </c>
      <c r="H34" s="28" t="s">
        <v>354</v>
      </c>
      <c r="I34" s="30"/>
      <c r="J34" s="30"/>
      <c r="L34" s="2">
        <f t="shared" si="3"/>
        <v>0</v>
      </c>
      <c r="N34" s="31">
        <f t="shared" si="5"/>
        <v>100</v>
      </c>
      <c r="P34" s="2">
        <f t="shared" si="1"/>
        <v>100</v>
      </c>
      <c r="Q34" s="2">
        <v>100</v>
      </c>
      <c r="R34" s="2">
        <v>0</v>
      </c>
      <c r="S34" s="2">
        <f t="shared" si="4"/>
        <v>100</v>
      </c>
      <c r="T34" s="29">
        <f t="shared" si="2"/>
        <v>0</v>
      </c>
      <c r="V34" s="30">
        <v>1053</v>
      </c>
    </row>
    <row r="35" spans="1:24" x14ac:dyDescent="0.25">
      <c r="A35" t="s">
        <v>54</v>
      </c>
      <c r="B35" t="s">
        <v>33</v>
      </c>
      <c r="C35" s="30" t="s">
        <v>190</v>
      </c>
      <c r="D35" s="30" t="s">
        <v>191</v>
      </c>
      <c r="E35" s="28" t="s">
        <v>190</v>
      </c>
      <c r="F35" s="30" t="s">
        <v>190</v>
      </c>
      <c r="G35" s="30" t="s">
        <v>191</v>
      </c>
      <c r="H35" s="28" t="s">
        <v>354</v>
      </c>
      <c r="I35" s="30"/>
      <c r="J35" s="30"/>
      <c r="L35" s="2">
        <f t="shared" si="3"/>
        <v>20</v>
      </c>
      <c r="N35" s="31">
        <f t="shared" si="5"/>
        <v>100</v>
      </c>
      <c r="P35" s="2">
        <f t="shared" si="1"/>
        <v>120</v>
      </c>
      <c r="Q35" s="2">
        <v>100</v>
      </c>
      <c r="R35" s="2">
        <v>20</v>
      </c>
      <c r="S35" s="2">
        <f t="shared" si="4"/>
        <v>120</v>
      </c>
      <c r="T35" s="29">
        <f t="shared" si="2"/>
        <v>0</v>
      </c>
      <c r="V35" s="30" t="s">
        <v>400</v>
      </c>
    </row>
    <row r="36" spans="1:24" x14ac:dyDescent="0.25">
      <c r="A36" t="s">
        <v>55</v>
      </c>
      <c r="B36" t="s">
        <v>26</v>
      </c>
      <c r="C36" s="30" t="s">
        <v>190</v>
      </c>
      <c r="D36" s="30" t="s">
        <v>191</v>
      </c>
      <c r="E36" s="28" t="s">
        <v>190</v>
      </c>
      <c r="F36" s="30" t="s">
        <v>190</v>
      </c>
      <c r="G36" s="30" t="s">
        <v>190</v>
      </c>
      <c r="H36" s="28" t="s">
        <v>354</v>
      </c>
      <c r="I36" s="30"/>
      <c r="J36" s="30"/>
      <c r="L36" s="2">
        <f t="shared" si="3"/>
        <v>10</v>
      </c>
      <c r="N36" s="31">
        <f t="shared" si="5"/>
        <v>100</v>
      </c>
      <c r="P36" s="2">
        <f t="shared" si="1"/>
        <v>110</v>
      </c>
      <c r="Q36" s="2">
        <v>100</v>
      </c>
      <c r="R36" s="2">
        <v>10</v>
      </c>
      <c r="S36" s="2">
        <f t="shared" si="4"/>
        <v>110</v>
      </c>
      <c r="T36" s="29">
        <f t="shared" si="2"/>
        <v>0</v>
      </c>
      <c r="V36" s="30" t="s">
        <v>381</v>
      </c>
    </row>
    <row r="37" spans="1:24" x14ac:dyDescent="0.25">
      <c r="A37" t="s">
        <v>56</v>
      </c>
      <c r="B37" t="s">
        <v>57</v>
      </c>
      <c r="C37" s="30" t="s">
        <v>190</v>
      </c>
      <c r="D37" s="30" t="s">
        <v>190</v>
      </c>
      <c r="E37" s="28" t="s">
        <v>190</v>
      </c>
      <c r="F37" s="30" t="s">
        <v>190</v>
      </c>
      <c r="G37" s="30" t="s">
        <v>190</v>
      </c>
      <c r="H37" s="28" t="s">
        <v>354</v>
      </c>
      <c r="I37" s="30"/>
      <c r="J37" s="30"/>
      <c r="L37" s="2">
        <f t="shared" si="3"/>
        <v>0</v>
      </c>
      <c r="N37" s="31">
        <f t="shared" si="5"/>
        <v>100</v>
      </c>
      <c r="P37" s="2">
        <f t="shared" si="1"/>
        <v>100</v>
      </c>
      <c r="Q37" s="2">
        <v>100</v>
      </c>
      <c r="R37" s="2">
        <v>58</v>
      </c>
      <c r="S37" s="2">
        <f t="shared" si="4"/>
        <v>158</v>
      </c>
      <c r="T37" s="29">
        <f t="shared" si="2"/>
        <v>-58</v>
      </c>
      <c r="V37" s="30" t="s">
        <v>401</v>
      </c>
    </row>
    <row r="38" spans="1:24" x14ac:dyDescent="0.25">
      <c r="A38" t="s">
        <v>58</v>
      </c>
      <c r="B38" t="s">
        <v>13</v>
      </c>
      <c r="C38" s="30" t="s">
        <v>190</v>
      </c>
      <c r="D38" s="30" t="s">
        <v>190</v>
      </c>
      <c r="E38" s="28" t="s">
        <v>190</v>
      </c>
      <c r="F38" s="30" t="s">
        <v>190</v>
      </c>
      <c r="G38" s="30" t="s">
        <v>190</v>
      </c>
      <c r="H38" s="28" t="s">
        <v>356</v>
      </c>
      <c r="I38" s="30"/>
      <c r="J38" s="30"/>
      <c r="L38" s="2">
        <f t="shared" si="3"/>
        <v>0</v>
      </c>
      <c r="N38" s="31">
        <f t="shared" si="5"/>
        <v>100</v>
      </c>
      <c r="P38" s="2">
        <f t="shared" si="1"/>
        <v>100</v>
      </c>
      <c r="S38" s="2">
        <f t="shared" si="4"/>
        <v>0</v>
      </c>
      <c r="T38" s="27">
        <f t="shared" si="2"/>
        <v>100</v>
      </c>
    </row>
    <row r="39" spans="1:24" x14ac:dyDescent="0.25">
      <c r="A39" t="s">
        <v>59</v>
      </c>
      <c r="B39" t="s">
        <v>40</v>
      </c>
      <c r="C39" s="30" t="s">
        <v>190</v>
      </c>
      <c r="D39" s="30" t="s">
        <v>190</v>
      </c>
      <c r="E39" s="28" t="s">
        <v>190</v>
      </c>
      <c r="F39" s="30" t="s">
        <v>191</v>
      </c>
      <c r="G39" s="30" t="s">
        <v>191</v>
      </c>
      <c r="H39" s="28" t="s">
        <v>354</v>
      </c>
      <c r="I39" s="30"/>
      <c r="J39" s="30"/>
      <c r="L39" s="2">
        <f t="shared" si="3"/>
        <v>20</v>
      </c>
      <c r="N39" s="31">
        <f t="shared" si="5"/>
        <v>100</v>
      </c>
      <c r="P39" s="2">
        <f t="shared" si="1"/>
        <v>120</v>
      </c>
      <c r="Q39" s="2">
        <v>100</v>
      </c>
      <c r="R39" s="2">
        <v>20</v>
      </c>
      <c r="S39" s="2">
        <f t="shared" si="4"/>
        <v>120</v>
      </c>
      <c r="T39" s="29">
        <f t="shared" si="2"/>
        <v>0</v>
      </c>
      <c r="V39" s="30">
        <v>63997971</v>
      </c>
    </row>
    <row r="40" spans="1:24" s="59" customFormat="1" x14ac:dyDescent="0.25">
      <c r="A40" s="59" t="s">
        <v>60</v>
      </c>
      <c r="B40" s="59" t="s">
        <v>61</v>
      </c>
      <c r="C40" s="60" t="s">
        <v>190</v>
      </c>
      <c r="D40" s="60" t="s">
        <v>190</v>
      </c>
      <c r="E40" s="61" t="s">
        <v>190</v>
      </c>
      <c r="F40" s="60" t="s">
        <v>190</v>
      </c>
      <c r="G40" s="60" t="s">
        <v>190</v>
      </c>
      <c r="H40" s="61" t="s">
        <v>356</v>
      </c>
      <c r="I40" s="60"/>
      <c r="J40" s="60"/>
      <c r="L40" s="62">
        <f t="shared" si="3"/>
        <v>0</v>
      </c>
      <c r="N40" s="54">
        <v>40</v>
      </c>
      <c r="P40" s="62">
        <f t="shared" si="1"/>
        <v>40</v>
      </c>
      <c r="Q40" s="62"/>
      <c r="R40" s="62"/>
      <c r="S40" s="62">
        <f t="shared" si="4"/>
        <v>0</v>
      </c>
      <c r="T40" s="104">
        <f t="shared" si="2"/>
        <v>40</v>
      </c>
      <c r="V40" s="60"/>
      <c r="W40" s="60"/>
      <c r="X40" s="60" t="s">
        <v>212</v>
      </c>
    </row>
    <row r="41" spans="1:24" x14ac:dyDescent="0.25">
      <c r="A41" t="s">
        <v>62</v>
      </c>
      <c r="B41" t="s">
        <v>13</v>
      </c>
      <c r="C41" s="30" t="s">
        <v>190</v>
      </c>
      <c r="D41" s="30" t="s">
        <v>190</v>
      </c>
      <c r="E41" s="28" t="s">
        <v>191</v>
      </c>
      <c r="F41" s="30" t="s">
        <v>191</v>
      </c>
      <c r="G41" s="30" t="s">
        <v>190</v>
      </c>
      <c r="H41" s="28" t="s">
        <v>354</v>
      </c>
      <c r="I41" s="30"/>
      <c r="J41" s="30"/>
      <c r="L41" s="2">
        <f t="shared" si="3"/>
        <v>20</v>
      </c>
      <c r="N41" s="31">
        <f t="shared" si="5"/>
        <v>100</v>
      </c>
      <c r="P41" s="2">
        <f t="shared" si="1"/>
        <v>120</v>
      </c>
      <c r="Q41" s="2">
        <v>100</v>
      </c>
      <c r="R41" s="2">
        <v>10</v>
      </c>
      <c r="S41" s="2">
        <f t="shared" si="4"/>
        <v>110</v>
      </c>
      <c r="T41" s="27">
        <f t="shared" si="2"/>
        <v>10</v>
      </c>
      <c r="V41" s="30">
        <v>4554</v>
      </c>
      <c r="W41" s="53" t="s">
        <v>382</v>
      </c>
    </row>
    <row r="42" spans="1:24" x14ac:dyDescent="0.25">
      <c r="A42" t="s">
        <v>224</v>
      </c>
      <c r="B42" t="s">
        <v>16</v>
      </c>
      <c r="C42" s="30" t="s">
        <v>190</v>
      </c>
      <c r="D42" s="30" t="s">
        <v>190</v>
      </c>
      <c r="E42" s="28" t="s">
        <v>190</v>
      </c>
      <c r="F42" s="30" t="s">
        <v>190</v>
      </c>
      <c r="G42" s="30" t="s">
        <v>191</v>
      </c>
      <c r="H42" s="28" t="s">
        <v>354</v>
      </c>
      <c r="I42" s="30"/>
      <c r="J42" s="30"/>
      <c r="L42" s="2">
        <f t="shared" si="3"/>
        <v>10</v>
      </c>
      <c r="N42" s="31">
        <f t="shared" si="5"/>
        <v>100</v>
      </c>
      <c r="P42" s="2">
        <f t="shared" si="1"/>
        <v>110</v>
      </c>
      <c r="Q42" s="2">
        <v>100</v>
      </c>
      <c r="R42" s="2">
        <v>20</v>
      </c>
      <c r="S42" s="2">
        <f t="shared" si="4"/>
        <v>120</v>
      </c>
      <c r="T42" s="58">
        <f t="shared" si="2"/>
        <v>-10</v>
      </c>
      <c r="V42" s="30">
        <v>1605</v>
      </c>
    </row>
    <row r="43" spans="1:24" s="59" customFormat="1" x14ac:dyDescent="0.25">
      <c r="A43" s="59" t="s">
        <v>63</v>
      </c>
      <c r="B43" s="59" t="s">
        <v>64</v>
      </c>
      <c r="C43" s="60" t="s">
        <v>190</v>
      </c>
      <c r="D43" s="60" t="s">
        <v>190</v>
      </c>
      <c r="E43" s="61" t="s">
        <v>190</v>
      </c>
      <c r="F43" s="60" t="s">
        <v>190</v>
      </c>
      <c r="G43" s="60" t="s">
        <v>190</v>
      </c>
      <c r="H43" s="61" t="s">
        <v>356</v>
      </c>
      <c r="I43" s="60"/>
      <c r="J43" s="60"/>
      <c r="L43" s="62">
        <f t="shared" si="3"/>
        <v>0</v>
      </c>
      <c r="N43" s="54">
        <v>40</v>
      </c>
      <c r="P43" s="62">
        <f t="shared" si="1"/>
        <v>40</v>
      </c>
      <c r="Q43" s="62">
        <v>40</v>
      </c>
      <c r="R43" s="62"/>
      <c r="S43" s="62">
        <f t="shared" si="4"/>
        <v>40</v>
      </c>
      <c r="T43" s="63">
        <v>0</v>
      </c>
      <c r="V43" s="60" t="s">
        <v>238</v>
      </c>
      <c r="W43" s="60"/>
      <c r="X43" s="60" t="s">
        <v>212</v>
      </c>
    </row>
    <row r="44" spans="1:24" x14ac:dyDescent="0.25">
      <c r="A44" t="s">
        <v>63</v>
      </c>
      <c r="B44" t="s">
        <v>262</v>
      </c>
      <c r="C44" s="30" t="s">
        <v>190</v>
      </c>
      <c r="D44" s="30" t="s">
        <v>190</v>
      </c>
      <c r="E44" s="28" t="s">
        <v>191</v>
      </c>
      <c r="F44" s="30" t="s">
        <v>190</v>
      </c>
      <c r="G44" s="30" t="s">
        <v>190</v>
      </c>
      <c r="H44" s="30" t="s">
        <v>354</v>
      </c>
      <c r="I44" s="30"/>
      <c r="J44" s="30"/>
      <c r="L44" s="2">
        <f t="shared" ref="L44" si="6">IF(D44="N",D$3,0)+IF(E44="N",E$3,0)+IF(F44="N",F$3,0)+IF(G44="N",G$3,0)+IF(H44="Y",H$3,0)+IF(I44="Y",I$3,0)</f>
        <v>10</v>
      </c>
      <c r="N44" s="31">
        <f t="shared" ref="N44" si="7">IF(J44="Y",J$3,100)</f>
        <v>100</v>
      </c>
      <c r="P44" s="2">
        <f t="shared" si="1"/>
        <v>110</v>
      </c>
      <c r="Q44" s="2">
        <v>100</v>
      </c>
      <c r="R44" s="2">
        <v>10</v>
      </c>
      <c r="S44" s="2">
        <f t="shared" ref="S44" si="8">Q44+R44</f>
        <v>110</v>
      </c>
      <c r="T44" s="29">
        <f t="shared" ref="T44" si="9">P44-S44</f>
        <v>0</v>
      </c>
      <c r="V44" s="30">
        <v>724</v>
      </c>
      <c r="W44" s="14"/>
    </row>
    <row r="45" spans="1:24" x14ac:dyDescent="0.25">
      <c r="A45" t="s">
        <v>65</v>
      </c>
      <c r="B45" t="s">
        <v>22</v>
      </c>
      <c r="C45" s="30" t="s">
        <v>190</v>
      </c>
      <c r="D45" s="30" t="s">
        <v>190</v>
      </c>
      <c r="E45" s="28" t="s">
        <v>190</v>
      </c>
      <c r="F45" s="30" t="s">
        <v>190</v>
      </c>
      <c r="G45" s="30" t="s">
        <v>191</v>
      </c>
      <c r="H45" s="28" t="s">
        <v>354</v>
      </c>
      <c r="I45" s="30"/>
      <c r="J45" s="30"/>
      <c r="L45" s="2">
        <f t="shared" si="3"/>
        <v>10</v>
      </c>
      <c r="N45" s="31">
        <f t="shared" si="5"/>
        <v>100</v>
      </c>
      <c r="P45" s="2">
        <f t="shared" si="1"/>
        <v>110</v>
      </c>
      <c r="S45" s="2">
        <f t="shared" si="4"/>
        <v>0</v>
      </c>
      <c r="T45" s="29">
        <v>0</v>
      </c>
      <c r="X45" s="105" t="s">
        <v>402</v>
      </c>
    </row>
    <row r="46" spans="1:24" s="46" customFormat="1" x14ac:dyDescent="0.25">
      <c r="A46" s="46" t="s">
        <v>66</v>
      </c>
      <c r="B46" s="46" t="s">
        <v>67</v>
      </c>
      <c r="C46" s="41" t="s">
        <v>190</v>
      </c>
      <c r="D46" s="47" t="s">
        <v>190</v>
      </c>
      <c r="E46" s="42" t="s">
        <v>190</v>
      </c>
      <c r="F46" s="47" t="s">
        <v>191</v>
      </c>
      <c r="G46" s="47" t="s">
        <v>191</v>
      </c>
      <c r="H46" s="42" t="s">
        <v>356</v>
      </c>
      <c r="I46" s="47"/>
      <c r="J46" s="47"/>
      <c r="L46" s="43">
        <v>0</v>
      </c>
      <c r="N46" s="44">
        <f t="shared" si="5"/>
        <v>100</v>
      </c>
      <c r="P46" s="43">
        <f t="shared" si="1"/>
        <v>100</v>
      </c>
      <c r="Q46" s="48">
        <v>100</v>
      </c>
      <c r="R46" s="48">
        <v>0</v>
      </c>
      <c r="S46" s="48">
        <f t="shared" si="4"/>
        <v>100</v>
      </c>
      <c r="T46" s="49">
        <f t="shared" si="2"/>
        <v>0</v>
      </c>
      <c r="V46" s="47">
        <v>585</v>
      </c>
      <c r="W46" s="47"/>
      <c r="X46" s="69" t="s">
        <v>249</v>
      </c>
    </row>
    <row r="47" spans="1:24" s="55" customFormat="1" x14ac:dyDescent="0.25">
      <c r="A47" s="55" t="s">
        <v>227</v>
      </c>
      <c r="B47" s="55" t="s">
        <v>228</v>
      </c>
      <c r="C47" s="30" t="s">
        <v>190</v>
      </c>
      <c r="D47" s="56" t="s">
        <v>190</v>
      </c>
      <c r="E47" s="28" t="s">
        <v>191</v>
      </c>
      <c r="F47" s="56" t="s">
        <v>190</v>
      </c>
      <c r="G47" s="56" t="s">
        <v>191</v>
      </c>
      <c r="H47" s="28" t="s">
        <v>354</v>
      </c>
      <c r="I47" s="56"/>
      <c r="J47" s="56"/>
      <c r="L47" s="2">
        <f t="shared" si="3"/>
        <v>20</v>
      </c>
      <c r="N47" s="31">
        <f t="shared" si="5"/>
        <v>100</v>
      </c>
      <c r="O47" s="15"/>
      <c r="P47" s="2">
        <f t="shared" si="1"/>
        <v>120</v>
      </c>
      <c r="Q47" s="2"/>
      <c r="R47" s="2"/>
      <c r="S47" s="57">
        <f t="shared" si="4"/>
        <v>0</v>
      </c>
      <c r="T47" s="58">
        <v>0</v>
      </c>
      <c r="V47" s="30"/>
      <c r="W47" s="65"/>
      <c r="X47" s="105" t="s">
        <v>403</v>
      </c>
    </row>
    <row r="48" spans="1:24" x14ac:dyDescent="0.25">
      <c r="A48" t="s">
        <v>68</v>
      </c>
      <c r="B48" t="s">
        <v>26</v>
      </c>
      <c r="C48" s="30" t="s">
        <v>190</v>
      </c>
      <c r="D48" s="30" t="s">
        <v>190</v>
      </c>
      <c r="E48" s="28" t="s">
        <v>190</v>
      </c>
      <c r="F48" s="30" t="s">
        <v>191</v>
      </c>
      <c r="G48" s="30" t="s">
        <v>190</v>
      </c>
      <c r="H48" s="28" t="s">
        <v>354</v>
      </c>
      <c r="I48" s="30"/>
      <c r="J48" s="30"/>
      <c r="L48" s="2">
        <f t="shared" si="3"/>
        <v>10</v>
      </c>
      <c r="N48" s="31">
        <f t="shared" si="5"/>
        <v>100</v>
      </c>
      <c r="P48" s="2">
        <f t="shared" si="1"/>
        <v>110</v>
      </c>
      <c r="Q48" s="2">
        <v>100</v>
      </c>
      <c r="R48" s="2">
        <v>10</v>
      </c>
      <c r="S48" s="2">
        <f t="shared" si="4"/>
        <v>110</v>
      </c>
      <c r="T48" s="29">
        <f t="shared" si="2"/>
        <v>0</v>
      </c>
      <c r="V48" s="30">
        <v>511</v>
      </c>
    </row>
    <row r="49" spans="1:26" x14ac:dyDescent="0.25">
      <c r="A49" t="s">
        <v>69</v>
      </c>
      <c r="B49" t="s">
        <v>70</v>
      </c>
      <c r="C49" s="30" t="s">
        <v>190</v>
      </c>
      <c r="D49" s="30" t="s">
        <v>190</v>
      </c>
      <c r="E49" s="28" t="s">
        <v>190</v>
      </c>
      <c r="F49" s="30" t="s">
        <v>191</v>
      </c>
      <c r="G49" s="30" t="s">
        <v>191</v>
      </c>
      <c r="H49" s="28" t="s">
        <v>354</v>
      </c>
      <c r="I49" s="30"/>
      <c r="J49" s="30"/>
      <c r="L49" s="2">
        <f t="shared" si="3"/>
        <v>20</v>
      </c>
      <c r="N49" s="31">
        <f t="shared" si="5"/>
        <v>100</v>
      </c>
      <c r="P49" s="2">
        <f t="shared" si="1"/>
        <v>120</v>
      </c>
      <c r="Q49" s="2">
        <v>100</v>
      </c>
      <c r="R49" s="2">
        <v>20</v>
      </c>
      <c r="S49" s="2">
        <f t="shared" si="4"/>
        <v>120</v>
      </c>
      <c r="T49" s="29">
        <f t="shared" si="2"/>
        <v>0</v>
      </c>
      <c r="V49" s="30">
        <v>281</v>
      </c>
    </row>
    <row r="50" spans="1:26" x14ac:dyDescent="0.25">
      <c r="A50" t="s">
        <v>71</v>
      </c>
      <c r="B50" t="s">
        <v>22</v>
      </c>
      <c r="C50" s="30" t="s">
        <v>190</v>
      </c>
      <c r="D50" s="30" t="s">
        <v>190</v>
      </c>
      <c r="E50" s="28" t="s">
        <v>191</v>
      </c>
      <c r="F50" s="30" t="s">
        <v>190</v>
      </c>
      <c r="G50" s="30" t="s">
        <v>190</v>
      </c>
      <c r="H50" s="28" t="s">
        <v>354</v>
      </c>
      <c r="I50" s="30"/>
      <c r="J50" s="30"/>
      <c r="L50" s="2">
        <f t="shared" si="3"/>
        <v>10</v>
      </c>
      <c r="N50" s="31">
        <f t="shared" si="5"/>
        <v>100</v>
      </c>
      <c r="P50" s="2">
        <f t="shared" si="1"/>
        <v>110</v>
      </c>
      <c r="Q50" s="2">
        <v>100</v>
      </c>
      <c r="R50" s="2">
        <v>10</v>
      </c>
      <c r="S50" s="2">
        <f t="shared" si="4"/>
        <v>110</v>
      </c>
      <c r="T50" s="29">
        <f t="shared" si="2"/>
        <v>0</v>
      </c>
      <c r="V50" s="30">
        <v>3832</v>
      </c>
    </row>
    <row r="51" spans="1:26" x14ac:dyDescent="0.25">
      <c r="A51" t="s">
        <v>226</v>
      </c>
      <c r="B51" t="s">
        <v>225</v>
      </c>
      <c r="C51" s="30" t="s">
        <v>190</v>
      </c>
      <c r="D51" s="30" t="s">
        <v>190</v>
      </c>
      <c r="E51" s="28" t="s">
        <v>191</v>
      </c>
      <c r="F51" s="30" t="s">
        <v>191</v>
      </c>
      <c r="G51" s="30" t="s">
        <v>190</v>
      </c>
      <c r="H51" s="28" t="s">
        <v>354</v>
      </c>
      <c r="I51" s="30"/>
      <c r="J51" s="30"/>
      <c r="L51" s="2">
        <f t="shared" si="3"/>
        <v>20</v>
      </c>
      <c r="N51" s="31">
        <f t="shared" si="5"/>
        <v>100</v>
      </c>
      <c r="P51" s="2">
        <f t="shared" si="1"/>
        <v>120</v>
      </c>
      <c r="Q51" s="2">
        <v>100</v>
      </c>
      <c r="R51" s="2">
        <v>20</v>
      </c>
      <c r="S51" s="2">
        <f t="shared" si="4"/>
        <v>120</v>
      </c>
      <c r="T51" s="29">
        <f t="shared" si="2"/>
        <v>0</v>
      </c>
      <c r="V51" s="30">
        <v>1572</v>
      </c>
    </row>
    <row r="52" spans="1:26" x14ac:dyDescent="0.25">
      <c r="A52" t="s">
        <v>72</v>
      </c>
      <c r="B52" t="s">
        <v>73</v>
      </c>
      <c r="C52" s="30" t="s">
        <v>190</v>
      </c>
      <c r="D52" s="30" t="s">
        <v>190</v>
      </c>
      <c r="E52" s="28" t="s">
        <v>191</v>
      </c>
      <c r="F52" s="30" t="s">
        <v>191</v>
      </c>
      <c r="G52" s="30" t="s">
        <v>190</v>
      </c>
      <c r="H52" s="28" t="s">
        <v>354</v>
      </c>
      <c r="I52" s="30"/>
      <c r="J52" s="30"/>
      <c r="L52" s="2">
        <f t="shared" si="3"/>
        <v>20</v>
      </c>
      <c r="N52" s="31">
        <f t="shared" si="5"/>
        <v>100</v>
      </c>
      <c r="P52" s="2">
        <f t="shared" si="1"/>
        <v>120</v>
      </c>
      <c r="Q52" s="2">
        <v>100</v>
      </c>
      <c r="R52" s="2">
        <v>20</v>
      </c>
      <c r="S52" s="2">
        <f t="shared" si="4"/>
        <v>120</v>
      </c>
      <c r="T52" s="29">
        <f t="shared" si="2"/>
        <v>0</v>
      </c>
      <c r="V52" s="30">
        <v>161</v>
      </c>
    </row>
    <row r="53" spans="1:26" s="59" customFormat="1" x14ac:dyDescent="0.25">
      <c r="A53" s="59" t="s">
        <v>270</v>
      </c>
      <c r="B53" s="59" t="s">
        <v>271</v>
      </c>
      <c r="C53" s="61" t="s">
        <v>354</v>
      </c>
      <c r="D53" s="61" t="s">
        <v>190</v>
      </c>
      <c r="E53" s="61" t="s">
        <v>190</v>
      </c>
      <c r="F53" s="61" t="s">
        <v>190</v>
      </c>
      <c r="G53" s="61" t="s">
        <v>190</v>
      </c>
      <c r="H53" s="61" t="s">
        <v>356</v>
      </c>
      <c r="I53" s="60"/>
      <c r="J53" s="60"/>
      <c r="L53" s="62">
        <f>IF(D53="N",D$3,0)+IF(E53="N",E$3,0)+IF(F53="N",F$3,0)+IF(G53="N",G$3,0)+IF(H53="Y",H$3,0)+IF(I53="Y",I$3,0)</f>
        <v>0</v>
      </c>
      <c r="N53" s="54">
        <v>40</v>
      </c>
      <c r="P53" s="62">
        <f t="shared" si="1"/>
        <v>40</v>
      </c>
      <c r="Q53" s="62">
        <v>40</v>
      </c>
      <c r="R53" s="62">
        <v>0</v>
      </c>
      <c r="S53" s="62">
        <f>Q53+R53</f>
        <v>40</v>
      </c>
      <c r="T53" s="63">
        <f>P53-S53</f>
        <v>0</v>
      </c>
      <c r="V53" s="60">
        <v>138</v>
      </c>
      <c r="W53" s="60"/>
      <c r="X53" s="60" t="s">
        <v>212</v>
      </c>
    </row>
    <row r="54" spans="1:26" x14ac:dyDescent="0.25">
      <c r="A54" t="s">
        <v>74</v>
      </c>
      <c r="B54" t="s">
        <v>11</v>
      </c>
      <c r="C54" s="30" t="s">
        <v>190</v>
      </c>
      <c r="D54" s="30" t="s">
        <v>190</v>
      </c>
      <c r="E54" s="28" t="s">
        <v>190</v>
      </c>
      <c r="F54" s="30" t="s">
        <v>191</v>
      </c>
      <c r="G54" s="30" t="s">
        <v>190</v>
      </c>
      <c r="H54" s="28" t="s">
        <v>354</v>
      </c>
      <c r="I54" s="30"/>
      <c r="J54" s="30"/>
      <c r="L54" s="2">
        <f t="shared" si="3"/>
        <v>10</v>
      </c>
      <c r="N54" s="31">
        <f t="shared" si="5"/>
        <v>100</v>
      </c>
      <c r="P54" s="2">
        <f t="shared" si="1"/>
        <v>110</v>
      </c>
      <c r="Q54" s="2">
        <v>100</v>
      </c>
      <c r="R54" s="2">
        <v>10</v>
      </c>
      <c r="S54" s="2">
        <f t="shared" si="4"/>
        <v>110</v>
      </c>
      <c r="T54" s="29">
        <f t="shared" si="2"/>
        <v>0</v>
      </c>
      <c r="V54" s="30">
        <v>2030</v>
      </c>
    </row>
    <row r="55" spans="1:26" x14ac:dyDescent="0.25">
      <c r="A55" t="s">
        <v>75</v>
      </c>
      <c r="B55" t="s">
        <v>76</v>
      </c>
      <c r="C55" s="30" t="s">
        <v>190</v>
      </c>
      <c r="D55" s="30" t="s">
        <v>190</v>
      </c>
      <c r="E55" s="28" t="s">
        <v>191</v>
      </c>
      <c r="F55" s="30" t="s">
        <v>190</v>
      </c>
      <c r="G55" s="30" t="s">
        <v>190</v>
      </c>
      <c r="H55" s="28" t="s">
        <v>354</v>
      </c>
      <c r="I55" s="30"/>
      <c r="J55" s="30"/>
      <c r="L55" s="2">
        <f t="shared" si="3"/>
        <v>10</v>
      </c>
      <c r="N55" s="31">
        <f t="shared" si="5"/>
        <v>100</v>
      </c>
      <c r="P55" s="2">
        <f t="shared" si="1"/>
        <v>110</v>
      </c>
      <c r="Q55" s="2">
        <v>100</v>
      </c>
      <c r="R55" s="2">
        <v>10</v>
      </c>
      <c r="S55" s="2">
        <f t="shared" si="4"/>
        <v>110</v>
      </c>
      <c r="T55" s="29">
        <f t="shared" si="2"/>
        <v>0</v>
      </c>
      <c r="V55" s="30">
        <v>1790</v>
      </c>
    </row>
    <row r="56" spans="1:26" x14ac:dyDescent="0.25">
      <c r="A56" t="s">
        <v>78</v>
      </c>
      <c r="B56" t="s">
        <v>79</v>
      </c>
      <c r="C56" s="30" t="s">
        <v>190</v>
      </c>
      <c r="D56" s="30" t="s">
        <v>190</v>
      </c>
      <c r="E56" s="28" t="s">
        <v>190</v>
      </c>
      <c r="F56" s="30" t="s">
        <v>190</v>
      </c>
      <c r="G56" s="30" t="s">
        <v>190</v>
      </c>
      <c r="H56" s="28" t="s">
        <v>354</v>
      </c>
      <c r="I56" s="30"/>
      <c r="J56" s="30"/>
      <c r="L56" s="2">
        <f t="shared" si="3"/>
        <v>0</v>
      </c>
      <c r="N56" s="31">
        <f t="shared" si="5"/>
        <v>100</v>
      </c>
      <c r="P56" s="2">
        <f t="shared" si="1"/>
        <v>100</v>
      </c>
      <c r="Q56" s="2">
        <v>100</v>
      </c>
      <c r="R56" s="2">
        <v>0</v>
      </c>
      <c r="S56" s="2">
        <f t="shared" si="4"/>
        <v>100</v>
      </c>
      <c r="T56" s="29">
        <f t="shared" si="2"/>
        <v>0</v>
      </c>
      <c r="V56" s="30">
        <v>233</v>
      </c>
    </row>
    <row r="57" spans="1:26" x14ac:dyDescent="0.25">
      <c r="A57" t="s">
        <v>378</v>
      </c>
      <c r="B57" t="s">
        <v>8</v>
      </c>
      <c r="C57" s="30" t="s">
        <v>190</v>
      </c>
      <c r="D57" s="30" t="s">
        <v>191</v>
      </c>
      <c r="E57" s="28" t="s">
        <v>191</v>
      </c>
      <c r="F57" s="30" t="s">
        <v>191</v>
      </c>
      <c r="G57" s="30" t="s">
        <v>191</v>
      </c>
      <c r="H57" s="28" t="s">
        <v>354</v>
      </c>
      <c r="I57" s="30"/>
      <c r="J57" s="30"/>
      <c r="L57" s="2">
        <f t="shared" si="3"/>
        <v>40</v>
      </c>
      <c r="N57" s="31">
        <v>100</v>
      </c>
      <c r="P57" s="2">
        <f t="shared" si="1"/>
        <v>140</v>
      </c>
      <c r="S57" s="2">
        <f t="shared" si="4"/>
        <v>0</v>
      </c>
      <c r="T57" s="27">
        <f t="shared" si="2"/>
        <v>140</v>
      </c>
      <c r="X57" s="79" t="s">
        <v>379</v>
      </c>
      <c r="Y57" s="73"/>
      <c r="Z57" s="73"/>
    </row>
    <row r="58" spans="1:26" x14ac:dyDescent="0.25">
      <c r="A58" t="s">
        <v>213</v>
      </c>
      <c r="B58" t="s">
        <v>124</v>
      </c>
      <c r="C58" s="30" t="s">
        <v>354</v>
      </c>
      <c r="D58" s="30" t="s">
        <v>191</v>
      </c>
      <c r="E58" s="28" t="s">
        <v>190</v>
      </c>
      <c r="F58" s="30" t="s">
        <v>190</v>
      </c>
      <c r="G58" s="30" t="s">
        <v>190</v>
      </c>
      <c r="H58" s="28" t="s">
        <v>354</v>
      </c>
      <c r="I58" s="30"/>
      <c r="J58" s="30"/>
      <c r="L58" s="2">
        <f t="shared" si="3"/>
        <v>10</v>
      </c>
      <c r="N58" s="31">
        <f>IF(J58="Y",J$3,100)</f>
        <v>100</v>
      </c>
      <c r="P58" s="2">
        <f t="shared" si="1"/>
        <v>110</v>
      </c>
      <c r="Q58" s="2">
        <v>100</v>
      </c>
      <c r="R58" s="2">
        <v>10</v>
      </c>
      <c r="S58" s="2">
        <f>Q58+R58</f>
        <v>110</v>
      </c>
      <c r="T58" s="29">
        <f t="shared" si="2"/>
        <v>0</v>
      </c>
      <c r="V58" s="30">
        <v>3295</v>
      </c>
      <c r="W58" s="14"/>
    </row>
    <row r="59" spans="1:26" x14ac:dyDescent="0.25">
      <c r="A59" s="14" t="s">
        <v>80</v>
      </c>
      <c r="B59" s="14" t="s">
        <v>81</v>
      </c>
      <c r="C59" s="30" t="s">
        <v>354</v>
      </c>
      <c r="D59" s="28" t="s">
        <v>191</v>
      </c>
      <c r="E59" s="28" t="s">
        <v>190</v>
      </c>
      <c r="F59" s="28" t="s">
        <v>190</v>
      </c>
      <c r="G59" s="28" t="s">
        <v>190</v>
      </c>
      <c r="H59" s="28" t="s">
        <v>354</v>
      </c>
      <c r="I59" s="30"/>
      <c r="J59" s="30"/>
      <c r="L59" s="2">
        <f t="shared" si="3"/>
        <v>10</v>
      </c>
      <c r="N59" s="31">
        <f>IF(J59="Y",J$3,100)</f>
        <v>100</v>
      </c>
      <c r="P59" s="2">
        <v>160</v>
      </c>
      <c r="Q59" s="2">
        <v>100</v>
      </c>
      <c r="R59" s="2">
        <v>60</v>
      </c>
      <c r="S59" s="2">
        <f t="shared" ref="S59" si="10">Q59+R59</f>
        <v>160</v>
      </c>
      <c r="T59" s="29">
        <f t="shared" si="2"/>
        <v>0</v>
      </c>
      <c r="W59" s="14"/>
    </row>
    <row r="60" spans="1:26" x14ac:dyDescent="0.25">
      <c r="A60" t="s">
        <v>80</v>
      </c>
      <c r="B60" t="s">
        <v>82</v>
      </c>
      <c r="C60" s="30" t="s">
        <v>354</v>
      </c>
      <c r="D60" s="30" t="s">
        <v>190</v>
      </c>
      <c r="E60" s="28" t="s">
        <v>191</v>
      </c>
      <c r="F60" s="30" t="s">
        <v>190</v>
      </c>
      <c r="G60" s="30" t="s">
        <v>190</v>
      </c>
      <c r="H60" s="28" t="s">
        <v>354</v>
      </c>
      <c r="I60" s="30"/>
      <c r="J60" s="30"/>
      <c r="L60" s="2">
        <f t="shared" si="3"/>
        <v>10</v>
      </c>
      <c r="N60" s="31">
        <f t="shared" si="5"/>
        <v>100</v>
      </c>
      <c r="P60" s="2">
        <f t="shared" si="1"/>
        <v>110</v>
      </c>
      <c r="Q60" s="2">
        <v>100</v>
      </c>
      <c r="R60" s="2">
        <v>10</v>
      </c>
      <c r="S60" s="2">
        <f t="shared" si="4"/>
        <v>110</v>
      </c>
      <c r="T60" s="29">
        <f t="shared" si="2"/>
        <v>0</v>
      </c>
      <c r="V60" s="30">
        <v>2477</v>
      </c>
      <c r="W60" s="14"/>
    </row>
    <row r="61" spans="1:26" x14ac:dyDescent="0.25">
      <c r="A61" t="s">
        <v>83</v>
      </c>
      <c r="B61" t="s">
        <v>84</v>
      </c>
      <c r="C61" s="30" t="s">
        <v>190</v>
      </c>
      <c r="D61" s="30" t="s">
        <v>190</v>
      </c>
      <c r="E61" s="28" t="s">
        <v>190</v>
      </c>
      <c r="F61" s="30" t="s">
        <v>190</v>
      </c>
      <c r="G61" s="30" t="s">
        <v>190</v>
      </c>
      <c r="H61" s="28" t="s">
        <v>354</v>
      </c>
      <c r="I61" s="30"/>
      <c r="J61" s="30"/>
      <c r="L61" s="2">
        <f t="shared" si="3"/>
        <v>0</v>
      </c>
      <c r="N61" s="31">
        <f t="shared" si="5"/>
        <v>100</v>
      </c>
      <c r="P61" s="2">
        <f t="shared" si="1"/>
        <v>100</v>
      </c>
      <c r="Q61" s="2">
        <v>100</v>
      </c>
      <c r="R61" s="2">
        <v>0</v>
      </c>
      <c r="S61" s="2">
        <f t="shared" si="4"/>
        <v>100</v>
      </c>
      <c r="T61" s="29">
        <f t="shared" si="2"/>
        <v>0</v>
      </c>
      <c r="V61" s="30">
        <v>588</v>
      </c>
      <c r="W61" s="14"/>
    </row>
    <row r="62" spans="1:26" x14ac:dyDescent="0.25">
      <c r="A62" s="59" t="s">
        <v>85</v>
      </c>
      <c r="B62" s="14" t="s">
        <v>86</v>
      </c>
      <c r="C62" s="30" t="s">
        <v>190</v>
      </c>
      <c r="D62" s="30" t="s">
        <v>190</v>
      </c>
      <c r="E62" s="28" t="s">
        <v>191</v>
      </c>
      <c r="F62" s="30" t="s">
        <v>191</v>
      </c>
      <c r="G62" s="30" t="s">
        <v>190</v>
      </c>
      <c r="H62" s="28" t="s">
        <v>354</v>
      </c>
      <c r="I62" s="30"/>
      <c r="J62" s="30"/>
      <c r="L62" s="2">
        <f t="shared" si="3"/>
        <v>20</v>
      </c>
      <c r="N62" s="54">
        <v>40</v>
      </c>
      <c r="P62" s="2">
        <f t="shared" si="1"/>
        <v>60</v>
      </c>
      <c r="Q62" s="2">
        <v>40</v>
      </c>
      <c r="R62" s="2">
        <v>20</v>
      </c>
      <c r="S62" s="2">
        <f t="shared" si="4"/>
        <v>60</v>
      </c>
      <c r="T62" s="29">
        <f t="shared" si="2"/>
        <v>0</v>
      </c>
      <c r="V62" s="30" t="s">
        <v>404</v>
      </c>
      <c r="X62" s="59" t="s">
        <v>239</v>
      </c>
    </row>
    <row r="63" spans="1:26" x14ac:dyDescent="0.25">
      <c r="A63" t="s">
        <v>87</v>
      </c>
      <c r="B63" t="s">
        <v>6</v>
      </c>
      <c r="C63" s="30" t="s">
        <v>190</v>
      </c>
      <c r="D63" s="30" t="s">
        <v>190</v>
      </c>
      <c r="E63" s="28" t="s">
        <v>190</v>
      </c>
      <c r="F63" s="30" t="s">
        <v>190</v>
      </c>
      <c r="G63" s="30" t="s">
        <v>190</v>
      </c>
      <c r="H63" s="28" t="s">
        <v>354</v>
      </c>
      <c r="I63" s="30"/>
      <c r="J63" s="30"/>
      <c r="L63" s="2">
        <f t="shared" si="3"/>
        <v>0</v>
      </c>
      <c r="N63" s="31">
        <f t="shared" si="5"/>
        <v>100</v>
      </c>
      <c r="P63" s="2">
        <f t="shared" si="1"/>
        <v>100</v>
      </c>
      <c r="Q63" s="2">
        <v>100</v>
      </c>
      <c r="R63" s="2">
        <v>0</v>
      </c>
      <c r="S63" s="2">
        <f t="shared" si="4"/>
        <v>100</v>
      </c>
      <c r="T63" s="29">
        <f t="shared" si="2"/>
        <v>0</v>
      </c>
      <c r="V63" s="30">
        <v>281</v>
      </c>
      <c r="W63" s="14"/>
    </row>
    <row r="64" spans="1:26" x14ac:dyDescent="0.25">
      <c r="A64" t="s">
        <v>88</v>
      </c>
      <c r="B64" t="s">
        <v>89</v>
      </c>
      <c r="C64" s="30" t="s">
        <v>190</v>
      </c>
      <c r="D64" s="30" t="s">
        <v>190</v>
      </c>
      <c r="E64" s="28" t="s">
        <v>190</v>
      </c>
      <c r="F64" s="30" t="s">
        <v>190</v>
      </c>
      <c r="G64" s="30" t="s">
        <v>191</v>
      </c>
      <c r="H64" s="28" t="s">
        <v>354</v>
      </c>
      <c r="I64" s="30"/>
      <c r="J64" s="30"/>
      <c r="L64" s="2">
        <f t="shared" si="3"/>
        <v>10</v>
      </c>
      <c r="N64" s="31">
        <v>40</v>
      </c>
      <c r="P64" s="2">
        <f t="shared" si="1"/>
        <v>50</v>
      </c>
      <c r="S64" s="2">
        <f t="shared" si="4"/>
        <v>0</v>
      </c>
      <c r="T64" s="27">
        <f t="shared" si="2"/>
        <v>50</v>
      </c>
      <c r="X64" s="59" t="s">
        <v>239</v>
      </c>
    </row>
    <row r="65" spans="1:24" x14ac:dyDescent="0.25">
      <c r="A65" t="s">
        <v>90</v>
      </c>
      <c r="B65" t="s">
        <v>91</v>
      </c>
      <c r="C65" s="30" t="s">
        <v>190</v>
      </c>
      <c r="D65" s="30" t="s">
        <v>190</v>
      </c>
      <c r="E65" s="28" t="s">
        <v>190</v>
      </c>
      <c r="F65" s="30" t="s">
        <v>190</v>
      </c>
      <c r="G65" s="30" t="s">
        <v>190</v>
      </c>
      <c r="H65" s="28" t="s">
        <v>354</v>
      </c>
      <c r="I65" s="30"/>
      <c r="J65" s="30"/>
      <c r="L65" s="2">
        <f t="shared" si="3"/>
        <v>0</v>
      </c>
      <c r="N65" s="31">
        <f t="shared" ref="N65:N130" si="11">IF(J65="Y",J$3,100)</f>
        <v>100</v>
      </c>
      <c r="P65" s="2">
        <f t="shared" si="1"/>
        <v>100</v>
      </c>
      <c r="Q65" s="2">
        <v>100</v>
      </c>
      <c r="R65" s="2">
        <v>0</v>
      </c>
      <c r="S65" s="2">
        <f t="shared" si="4"/>
        <v>100</v>
      </c>
      <c r="T65" s="29">
        <f t="shared" ref="T65:T130" si="12">P65-S65</f>
        <v>0</v>
      </c>
      <c r="V65" s="30">
        <v>8215</v>
      </c>
      <c r="W65" s="14"/>
    </row>
    <row r="66" spans="1:24" x14ac:dyDescent="0.25">
      <c r="A66" t="s">
        <v>92</v>
      </c>
      <c r="B66" t="s">
        <v>8</v>
      </c>
      <c r="C66" s="30" t="s">
        <v>190</v>
      </c>
      <c r="D66" s="30" t="s">
        <v>190</v>
      </c>
      <c r="E66" s="28" t="s">
        <v>190</v>
      </c>
      <c r="F66" s="30" t="s">
        <v>190</v>
      </c>
      <c r="G66" s="30" t="s">
        <v>191</v>
      </c>
      <c r="H66" s="28" t="s">
        <v>354</v>
      </c>
      <c r="I66" s="30"/>
      <c r="J66" s="30"/>
      <c r="L66" s="2">
        <f t="shared" ref="L66:L128" si="13">IF(D66="N",D$3,0)+IF(E66="N",E$3,0)+IF(F66="N",F$3,0)+IF(G66="N",G$3,0)+IF(H66="Y",H$3,0)+IF(I66="Y",I$3,0)</f>
        <v>10</v>
      </c>
      <c r="N66" s="31">
        <f t="shared" si="11"/>
        <v>100</v>
      </c>
      <c r="P66" s="2">
        <f t="shared" ref="P66:P127" si="14">N66+L66</f>
        <v>110</v>
      </c>
      <c r="Q66" s="2">
        <v>100</v>
      </c>
      <c r="R66" s="2">
        <v>10</v>
      </c>
      <c r="S66" s="2">
        <f t="shared" ref="S66:S135" si="15">Q66+R66</f>
        <v>110</v>
      </c>
      <c r="T66" s="29">
        <f t="shared" si="12"/>
        <v>0</v>
      </c>
      <c r="V66" s="30">
        <v>1590</v>
      </c>
      <c r="W66" s="14"/>
    </row>
    <row r="67" spans="1:24" x14ac:dyDescent="0.25">
      <c r="A67" t="s">
        <v>93</v>
      </c>
      <c r="B67" t="s">
        <v>33</v>
      </c>
      <c r="C67" s="30" t="s">
        <v>354</v>
      </c>
      <c r="D67" s="30" t="s">
        <v>191</v>
      </c>
      <c r="E67" s="28" t="s">
        <v>191</v>
      </c>
      <c r="F67" s="30" t="s">
        <v>191</v>
      </c>
      <c r="G67" s="30" t="s">
        <v>191</v>
      </c>
      <c r="H67" s="53" t="s">
        <v>211</v>
      </c>
      <c r="I67" s="30"/>
      <c r="J67" s="30"/>
      <c r="L67" s="2">
        <f t="shared" ref="L67:L72" si="16">IF(D67="N",D$3,0)+IF(E67="N",E$3,0)+IF(F67="N",F$3,0)+IF(G67="N",G$3,0)+IF(H67="Y",H$3,0)+IF(I67="Y",I$3,0)</f>
        <v>65</v>
      </c>
      <c r="N67" s="31">
        <f t="shared" ref="N67:N72" si="17">IF(J67="Y",J$3,100)</f>
        <v>100</v>
      </c>
      <c r="P67" s="2">
        <f t="shared" si="14"/>
        <v>165</v>
      </c>
      <c r="S67" s="2">
        <f t="shared" ref="S67" si="18">Q67+R67</f>
        <v>0</v>
      </c>
      <c r="T67" s="27">
        <f t="shared" ref="T67" si="19">P67-S67</f>
        <v>165</v>
      </c>
      <c r="W67" s="14"/>
    </row>
    <row r="68" spans="1:24" x14ac:dyDescent="0.25">
      <c r="A68" t="s">
        <v>93</v>
      </c>
      <c r="B68" t="s">
        <v>94</v>
      </c>
      <c r="C68" s="30" t="s">
        <v>190</v>
      </c>
      <c r="D68" s="30" t="s">
        <v>190</v>
      </c>
      <c r="E68" s="28" t="s">
        <v>190</v>
      </c>
      <c r="F68" s="30" t="s">
        <v>191</v>
      </c>
      <c r="G68" s="30" t="s">
        <v>190</v>
      </c>
      <c r="H68" s="28" t="s">
        <v>354</v>
      </c>
      <c r="I68" s="30"/>
      <c r="J68" s="30"/>
      <c r="L68" s="2">
        <f t="shared" si="16"/>
        <v>10</v>
      </c>
      <c r="N68" s="31">
        <f t="shared" si="17"/>
        <v>100</v>
      </c>
      <c r="P68" s="2">
        <f t="shared" si="14"/>
        <v>110</v>
      </c>
      <c r="Q68" s="2">
        <v>100</v>
      </c>
      <c r="R68" s="2">
        <v>10</v>
      </c>
      <c r="S68" s="2">
        <f t="shared" si="15"/>
        <v>110</v>
      </c>
      <c r="T68" s="29">
        <f t="shared" si="12"/>
        <v>0</v>
      </c>
      <c r="V68" s="30">
        <v>322</v>
      </c>
      <c r="W68" s="14"/>
    </row>
    <row r="69" spans="1:24" x14ac:dyDescent="0.25">
      <c r="A69" s="14" t="s">
        <v>95</v>
      </c>
      <c r="B69" s="14" t="s">
        <v>86</v>
      </c>
      <c r="C69" s="30" t="s">
        <v>190</v>
      </c>
      <c r="D69" s="30" t="s">
        <v>190</v>
      </c>
      <c r="E69" s="28" t="s">
        <v>190</v>
      </c>
      <c r="F69" s="30" t="s">
        <v>190</v>
      </c>
      <c r="G69" s="30" t="s">
        <v>190</v>
      </c>
      <c r="H69" s="28" t="s">
        <v>354</v>
      </c>
      <c r="I69" s="30"/>
      <c r="J69" s="30"/>
      <c r="L69" s="2">
        <f t="shared" si="16"/>
        <v>0</v>
      </c>
      <c r="N69" s="31">
        <f t="shared" si="17"/>
        <v>100</v>
      </c>
      <c r="P69" s="2">
        <f t="shared" si="14"/>
        <v>100</v>
      </c>
      <c r="Q69" s="2">
        <v>100</v>
      </c>
      <c r="R69" s="2">
        <v>0</v>
      </c>
      <c r="S69" s="2">
        <f t="shared" si="15"/>
        <v>100</v>
      </c>
      <c r="T69" s="29">
        <f t="shared" si="12"/>
        <v>0</v>
      </c>
      <c r="V69" s="30">
        <v>452</v>
      </c>
      <c r="W69" s="14"/>
    </row>
    <row r="70" spans="1:24" x14ac:dyDescent="0.25">
      <c r="A70" t="s">
        <v>96</v>
      </c>
      <c r="B70" t="s">
        <v>97</v>
      </c>
      <c r="C70" s="30" t="s">
        <v>190</v>
      </c>
      <c r="D70" s="30" t="s">
        <v>190</v>
      </c>
      <c r="E70" s="28" t="s">
        <v>190</v>
      </c>
      <c r="F70" s="30" t="s">
        <v>190</v>
      </c>
      <c r="G70" s="30" t="s">
        <v>190</v>
      </c>
      <c r="H70" s="28" t="s">
        <v>354</v>
      </c>
      <c r="I70" s="30"/>
      <c r="J70" s="30"/>
      <c r="L70" s="2">
        <f t="shared" si="16"/>
        <v>0</v>
      </c>
      <c r="N70" s="31">
        <f t="shared" si="17"/>
        <v>100</v>
      </c>
      <c r="P70" s="2">
        <f t="shared" si="14"/>
        <v>100</v>
      </c>
      <c r="Q70" s="2">
        <v>100</v>
      </c>
      <c r="R70" s="2">
        <v>0</v>
      </c>
      <c r="S70" s="2">
        <f t="shared" si="15"/>
        <v>100</v>
      </c>
      <c r="T70" s="29">
        <f t="shared" si="12"/>
        <v>0</v>
      </c>
      <c r="V70" s="30">
        <v>8241</v>
      </c>
    </row>
    <row r="71" spans="1:24" x14ac:dyDescent="0.25">
      <c r="A71" t="s">
        <v>98</v>
      </c>
      <c r="B71" t="s">
        <v>99</v>
      </c>
      <c r="C71" s="30" t="s">
        <v>190</v>
      </c>
      <c r="D71" s="30" t="s">
        <v>190</v>
      </c>
      <c r="E71" s="28" t="s">
        <v>190</v>
      </c>
      <c r="F71" s="30" t="s">
        <v>191</v>
      </c>
      <c r="G71" s="30" t="s">
        <v>190</v>
      </c>
      <c r="H71" s="28" t="s">
        <v>354</v>
      </c>
      <c r="I71" s="30"/>
      <c r="J71" s="30"/>
      <c r="L71" s="2">
        <f t="shared" si="16"/>
        <v>10</v>
      </c>
      <c r="N71" s="31">
        <f t="shared" si="17"/>
        <v>100</v>
      </c>
      <c r="P71" s="2">
        <f t="shared" si="14"/>
        <v>110</v>
      </c>
      <c r="Q71" s="2">
        <v>100</v>
      </c>
      <c r="R71" s="2">
        <v>10</v>
      </c>
      <c r="S71" s="2">
        <f t="shared" si="15"/>
        <v>110</v>
      </c>
      <c r="T71" s="29">
        <f t="shared" si="12"/>
        <v>0</v>
      </c>
      <c r="V71" s="30">
        <v>4201</v>
      </c>
      <c r="W71" s="14"/>
    </row>
    <row r="72" spans="1:24" x14ac:dyDescent="0.25">
      <c r="A72" t="s">
        <v>258</v>
      </c>
      <c r="B72" t="s">
        <v>263</v>
      </c>
      <c r="C72" s="30" t="s">
        <v>190</v>
      </c>
      <c r="D72" s="30" t="s">
        <v>191</v>
      </c>
      <c r="E72" s="28" t="s">
        <v>190</v>
      </c>
      <c r="F72" s="30" t="s">
        <v>190</v>
      </c>
      <c r="G72" s="30" t="s">
        <v>191</v>
      </c>
      <c r="H72" s="30" t="s">
        <v>354</v>
      </c>
      <c r="I72" s="30"/>
      <c r="J72" s="30"/>
      <c r="L72" s="2">
        <f t="shared" si="16"/>
        <v>20</v>
      </c>
      <c r="N72" s="31">
        <f t="shared" si="17"/>
        <v>100</v>
      </c>
      <c r="P72" s="2">
        <f t="shared" si="14"/>
        <v>120</v>
      </c>
      <c r="Q72" s="2">
        <v>100</v>
      </c>
      <c r="R72" s="2">
        <v>20</v>
      </c>
      <c r="S72" s="2">
        <f t="shared" ref="S72" si="20">Q72+R72</f>
        <v>120</v>
      </c>
      <c r="T72" s="29">
        <f t="shared" ref="T72" si="21">P72-S72</f>
        <v>0</v>
      </c>
      <c r="V72" s="30">
        <v>1154</v>
      </c>
      <c r="W72" s="14"/>
    </row>
    <row r="73" spans="1:24" x14ac:dyDescent="0.25">
      <c r="A73" t="s">
        <v>222</v>
      </c>
      <c r="B73" t="s">
        <v>221</v>
      </c>
      <c r="C73" s="30" t="s">
        <v>190</v>
      </c>
      <c r="D73" s="30" t="s">
        <v>190</v>
      </c>
      <c r="E73" s="28" t="s">
        <v>191</v>
      </c>
      <c r="F73" s="30" t="s">
        <v>191</v>
      </c>
      <c r="G73" s="30" t="s">
        <v>190</v>
      </c>
      <c r="H73" s="28" t="s">
        <v>354</v>
      </c>
      <c r="I73" s="30"/>
      <c r="J73" s="30"/>
      <c r="L73" s="2">
        <f t="shared" si="13"/>
        <v>20</v>
      </c>
      <c r="N73" s="31">
        <f t="shared" si="11"/>
        <v>100</v>
      </c>
      <c r="P73" s="2">
        <f t="shared" si="14"/>
        <v>120</v>
      </c>
      <c r="Q73" s="2">
        <v>100</v>
      </c>
      <c r="R73" s="2">
        <v>10</v>
      </c>
      <c r="S73" s="2">
        <f t="shared" si="15"/>
        <v>110</v>
      </c>
      <c r="T73" s="27">
        <f t="shared" si="12"/>
        <v>10</v>
      </c>
      <c r="V73" s="30">
        <v>245</v>
      </c>
      <c r="W73" s="73" t="s">
        <v>296</v>
      </c>
    </row>
    <row r="74" spans="1:24" x14ac:dyDescent="0.25">
      <c r="A74" t="s">
        <v>100</v>
      </c>
      <c r="B74" t="s">
        <v>6</v>
      </c>
      <c r="C74" s="30" t="s">
        <v>190</v>
      </c>
      <c r="D74" s="30" t="s">
        <v>190</v>
      </c>
      <c r="E74" s="28" t="s">
        <v>191</v>
      </c>
      <c r="F74" s="30" t="s">
        <v>190</v>
      </c>
      <c r="G74" s="30" t="s">
        <v>191</v>
      </c>
      <c r="H74" s="28" t="s">
        <v>354</v>
      </c>
      <c r="I74" s="30"/>
      <c r="J74" s="30"/>
      <c r="L74" s="2">
        <f t="shared" si="13"/>
        <v>20</v>
      </c>
      <c r="N74" s="31">
        <f t="shared" si="11"/>
        <v>100</v>
      </c>
      <c r="P74" s="2">
        <f t="shared" si="14"/>
        <v>120</v>
      </c>
      <c r="Q74" s="2">
        <v>100</v>
      </c>
      <c r="R74" s="2">
        <v>20</v>
      </c>
      <c r="S74" s="2">
        <f t="shared" si="15"/>
        <v>120</v>
      </c>
      <c r="T74" s="29">
        <f t="shared" si="12"/>
        <v>0</v>
      </c>
      <c r="V74" s="30">
        <v>2294</v>
      </c>
      <c r="W74" s="14"/>
    </row>
    <row r="75" spans="1:24" x14ac:dyDescent="0.25">
      <c r="A75" t="s">
        <v>100</v>
      </c>
      <c r="B75" t="s">
        <v>101</v>
      </c>
      <c r="C75" s="30" t="s">
        <v>190</v>
      </c>
      <c r="D75" s="30" t="s">
        <v>190</v>
      </c>
      <c r="E75" s="28" t="s">
        <v>190</v>
      </c>
      <c r="F75" s="30" t="s">
        <v>190</v>
      </c>
      <c r="G75" s="30" t="s">
        <v>190</v>
      </c>
      <c r="H75" s="28" t="s">
        <v>354</v>
      </c>
      <c r="I75" s="30"/>
      <c r="J75" s="30"/>
      <c r="L75" s="2">
        <f t="shared" si="13"/>
        <v>0</v>
      </c>
      <c r="N75" s="31">
        <f t="shared" si="11"/>
        <v>100</v>
      </c>
      <c r="P75" s="2">
        <f t="shared" si="14"/>
        <v>100</v>
      </c>
      <c r="Q75" s="2">
        <v>100</v>
      </c>
      <c r="R75" s="2">
        <v>0</v>
      </c>
      <c r="S75" s="2">
        <f t="shared" si="15"/>
        <v>100</v>
      </c>
      <c r="T75" s="29">
        <f t="shared" si="12"/>
        <v>0</v>
      </c>
      <c r="V75" s="30">
        <v>697</v>
      </c>
      <c r="W75" s="14"/>
    </row>
    <row r="76" spans="1:24" x14ac:dyDescent="0.25">
      <c r="A76" t="s">
        <v>102</v>
      </c>
      <c r="B76" t="s">
        <v>103</v>
      </c>
      <c r="C76" s="30" t="s">
        <v>190</v>
      </c>
      <c r="D76" s="30" t="s">
        <v>190</v>
      </c>
      <c r="E76" s="28" t="s">
        <v>190</v>
      </c>
      <c r="F76" s="30" t="s">
        <v>190</v>
      </c>
      <c r="G76" s="30" t="s">
        <v>190</v>
      </c>
      <c r="H76" s="28" t="s">
        <v>354</v>
      </c>
      <c r="I76" s="30"/>
      <c r="J76" s="30"/>
      <c r="L76" s="2">
        <f t="shared" si="13"/>
        <v>0</v>
      </c>
      <c r="N76" s="31">
        <f t="shared" si="11"/>
        <v>100</v>
      </c>
      <c r="P76" s="2">
        <f t="shared" si="14"/>
        <v>100</v>
      </c>
      <c r="Q76" s="2">
        <v>100</v>
      </c>
      <c r="R76" s="2">
        <v>0</v>
      </c>
      <c r="S76" s="2">
        <f t="shared" si="15"/>
        <v>100</v>
      </c>
      <c r="T76" s="29">
        <f t="shared" si="12"/>
        <v>0</v>
      </c>
      <c r="V76" s="30" t="s">
        <v>188</v>
      </c>
      <c r="W76" s="14"/>
    </row>
    <row r="77" spans="1:24" x14ac:dyDescent="0.25">
      <c r="A77" t="s">
        <v>104</v>
      </c>
      <c r="B77" t="s">
        <v>32</v>
      </c>
      <c r="C77" s="30" t="s">
        <v>190</v>
      </c>
      <c r="D77" s="30" t="s">
        <v>190</v>
      </c>
      <c r="E77" s="28" t="s">
        <v>190</v>
      </c>
      <c r="F77" s="30" t="s">
        <v>191</v>
      </c>
      <c r="G77" s="30" t="s">
        <v>190</v>
      </c>
      <c r="H77" s="28" t="s">
        <v>354</v>
      </c>
      <c r="I77" s="30"/>
      <c r="J77" s="30"/>
      <c r="L77" s="2">
        <f t="shared" si="13"/>
        <v>10</v>
      </c>
      <c r="N77" s="31">
        <f t="shared" si="11"/>
        <v>100</v>
      </c>
      <c r="P77" s="2">
        <f t="shared" si="14"/>
        <v>110</v>
      </c>
      <c r="Q77" s="2">
        <v>100</v>
      </c>
      <c r="R77" s="2">
        <v>10</v>
      </c>
      <c r="S77" s="2">
        <f t="shared" si="15"/>
        <v>110</v>
      </c>
      <c r="T77" s="29">
        <f t="shared" si="12"/>
        <v>0</v>
      </c>
      <c r="V77" s="30">
        <v>24255458853</v>
      </c>
      <c r="W77" s="14"/>
    </row>
    <row r="78" spans="1:24" x14ac:dyDescent="0.25">
      <c r="A78" t="s">
        <v>105</v>
      </c>
      <c r="B78" t="s">
        <v>106</v>
      </c>
      <c r="C78" s="30" t="s">
        <v>190</v>
      </c>
      <c r="D78" s="30" t="s">
        <v>190</v>
      </c>
      <c r="E78" s="28" t="s">
        <v>191</v>
      </c>
      <c r="F78" s="30" t="s">
        <v>190</v>
      </c>
      <c r="G78" s="30" t="s">
        <v>191</v>
      </c>
      <c r="H78" s="28" t="s">
        <v>354</v>
      </c>
      <c r="I78" s="30"/>
      <c r="J78" s="30"/>
      <c r="L78" s="2">
        <f t="shared" si="13"/>
        <v>20</v>
      </c>
      <c r="N78" s="31">
        <f t="shared" si="11"/>
        <v>100</v>
      </c>
      <c r="P78" s="2">
        <f t="shared" si="14"/>
        <v>120</v>
      </c>
      <c r="Q78" s="2">
        <v>100</v>
      </c>
      <c r="R78" s="2">
        <v>20</v>
      </c>
      <c r="S78" s="2">
        <f t="shared" si="15"/>
        <v>120</v>
      </c>
      <c r="T78" s="29">
        <f t="shared" si="12"/>
        <v>0</v>
      </c>
      <c r="V78" s="30">
        <v>5193</v>
      </c>
      <c r="W78" s="14"/>
    </row>
    <row r="79" spans="1:24" s="59" customFormat="1" x14ac:dyDescent="0.25">
      <c r="A79" s="59" t="s">
        <v>107</v>
      </c>
      <c r="B79" s="59" t="s">
        <v>108</v>
      </c>
      <c r="C79" s="61" t="s">
        <v>190</v>
      </c>
      <c r="D79" s="61" t="s">
        <v>190</v>
      </c>
      <c r="E79" s="61" t="s">
        <v>190</v>
      </c>
      <c r="F79" s="61" t="s">
        <v>190</v>
      </c>
      <c r="G79" s="61" t="s">
        <v>190</v>
      </c>
      <c r="H79" s="61" t="s">
        <v>356</v>
      </c>
      <c r="I79" s="60"/>
      <c r="J79" s="60"/>
      <c r="L79" s="62">
        <f t="shared" si="13"/>
        <v>0</v>
      </c>
      <c r="N79" s="54">
        <v>40</v>
      </c>
      <c r="P79" s="62">
        <f t="shared" si="14"/>
        <v>40</v>
      </c>
      <c r="Q79" s="62">
        <v>40</v>
      </c>
      <c r="R79" s="62">
        <v>0</v>
      </c>
      <c r="S79" s="62">
        <f t="shared" si="15"/>
        <v>40</v>
      </c>
      <c r="T79" s="63">
        <f t="shared" si="12"/>
        <v>0</v>
      </c>
      <c r="V79" s="60">
        <v>3218</v>
      </c>
      <c r="X79" s="60" t="s">
        <v>212</v>
      </c>
    </row>
    <row r="80" spans="1:24" x14ac:dyDescent="0.25">
      <c r="A80" s="14" t="s">
        <v>232</v>
      </c>
      <c r="B80" t="s">
        <v>233</v>
      </c>
      <c r="C80" s="30" t="s">
        <v>354</v>
      </c>
      <c r="D80" s="30" t="s">
        <v>190</v>
      </c>
      <c r="E80" s="28" t="s">
        <v>191</v>
      </c>
      <c r="F80" s="30" t="s">
        <v>191</v>
      </c>
      <c r="G80" s="30" t="s">
        <v>191</v>
      </c>
      <c r="H80" s="25" t="s">
        <v>211</v>
      </c>
      <c r="I80" s="30"/>
      <c r="J80" s="30"/>
      <c r="L80" s="2">
        <f>IF(D80="N",D$3,0)+IF(E80="N",E$3,0)+IF(F80="N",F$3,0)+IF(G80="N",G$3,0)+IF(H80="Y",H$3,0)+IF(I80="Y",I$3,0)</f>
        <v>55</v>
      </c>
      <c r="N80" s="31">
        <f>IF(J80="Y",J$3,100)</f>
        <v>100</v>
      </c>
      <c r="P80" s="2">
        <f>N80+L80</f>
        <v>155</v>
      </c>
      <c r="S80" s="2">
        <f>Q80+R80</f>
        <v>0</v>
      </c>
      <c r="T80" s="27">
        <f>P80-S80</f>
        <v>155</v>
      </c>
      <c r="W80" s="14"/>
    </row>
    <row r="81" spans="1:24" x14ac:dyDescent="0.25">
      <c r="A81" t="s">
        <v>109</v>
      </c>
      <c r="B81" t="s">
        <v>110</v>
      </c>
      <c r="C81" s="30" t="s">
        <v>190</v>
      </c>
      <c r="D81" s="30" t="s">
        <v>190</v>
      </c>
      <c r="E81" s="28" t="s">
        <v>190</v>
      </c>
      <c r="F81" s="30" t="s">
        <v>190</v>
      </c>
      <c r="G81" s="30" t="s">
        <v>190</v>
      </c>
      <c r="H81" s="28" t="s">
        <v>354</v>
      </c>
      <c r="I81" s="30"/>
      <c r="J81" s="30"/>
      <c r="L81" s="2">
        <f t="shared" si="13"/>
        <v>0</v>
      </c>
      <c r="N81" s="31">
        <f t="shared" si="11"/>
        <v>100</v>
      </c>
      <c r="P81" s="2">
        <f t="shared" si="14"/>
        <v>100</v>
      </c>
      <c r="Q81" s="2">
        <v>100</v>
      </c>
      <c r="R81" s="2">
        <v>0</v>
      </c>
      <c r="S81" s="2">
        <f t="shared" si="15"/>
        <v>100</v>
      </c>
      <c r="T81" s="29">
        <f t="shared" si="12"/>
        <v>0</v>
      </c>
      <c r="V81" s="30">
        <v>1019</v>
      </c>
      <c r="W81" s="14"/>
    </row>
    <row r="82" spans="1:24" x14ac:dyDescent="0.25">
      <c r="A82" t="s">
        <v>111</v>
      </c>
      <c r="B82" t="s">
        <v>112</v>
      </c>
      <c r="C82" s="30" t="s">
        <v>190</v>
      </c>
      <c r="D82" s="30" t="s">
        <v>190</v>
      </c>
      <c r="E82" s="28" t="s">
        <v>190</v>
      </c>
      <c r="F82" s="30" t="s">
        <v>191</v>
      </c>
      <c r="G82" s="30" t="s">
        <v>190</v>
      </c>
      <c r="H82" s="28" t="s">
        <v>354</v>
      </c>
      <c r="I82" s="30"/>
      <c r="J82" s="30"/>
      <c r="L82" s="2">
        <f t="shared" si="13"/>
        <v>10</v>
      </c>
      <c r="N82" s="31">
        <f t="shared" si="11"/>
        <v>100</v>
      </c>
      <c r="P82" s="2">
        <f t="shared" si="14"/>
        <v>110</v>
      </c>
      <c r="S82" s="2">
        <f t="shared" si="15"/>
        <v>0</v>
      </c>
      <c r="T82" s="27">
        <f t="shared" si="12"/>
        <v>110</v>
      </c>
      <c r="W82" s="14"/>
    </row>
    <row r="83" spans="1:24" x14ac:dyDescent="0.25">
      <c r="A83" t="s">
        <v>241</v>
      </c>
      <c r="B83" t="s">
        <v>242</v>
      </c>
      <c r="C83" s="30" t="s">
        <v>190</v>
      </c>
      <c r="D83" s="30" t="s">
        <v>190</v>
      </c>
      <c r="E83" s="28" t="s">
        <v>190</v>
      </c>
      <c r="F83" s="30" t="s">
        <v>191</v>
      </c>
      <c r="G83" s="30" t="s">
        <v>191</v>
      </c>
      <c r="H83" s="28" t="s">
        <v>354</v>
      </c>
      <c r="I83" s="30"/>
      <c r="J83" s="30"/>
      <c r="L83" s="2">
        <f t="shared" si="13"/>
        <v>20</v>
      </c>
      <c r="N83" s="31">
        <v>100</v>
      </c>
      <c r="P83" s="2">
        <f t="shared" si="14"/>
        <v>120</v>
      </c>
      <c r="Q83" s="2">
        <v>100</v>
      </c>
      <c r="R83" s="2">
        <v>20</v>
      </c>
      <c r="S83" s="2">
        <f t="shared" si="15"/>
        <v>120</v>
      </c>
      <c r="T83" s="29">
        <f t="shared" si="12"/>
        <v>0</v>
      </c>
      <c r="V83" s="30">
        <v>530</v>
      </c>
      <c r="W83" s="14"/>
    </row>
    <row r="84" spans="1:24" x14ac:dyDescent="0.25">
      <c r="A84" t="s">
        <v>113</v>
      </c>
      <c r="B84" t="s">
        <v>114</v>
      </c>
      <c r="C84" s="30" t="s">
        <v>190</v>
      </c>
      <c r="D84" s="30" t="s">
        <v>190</v>
      </c>
      <c r="E84" s="28" t="s">
        <v>190</v>
      </c>
      <c r="F84" s="30" t="s">
        <v>190</v>
      </c>
      <c r="G84" s="30" t="s">
        <v>191</v>
      </c>
      <c r="H84" s="28" t="s">
        <v>354</v>
      </c>
      <c r="I84" s="30"/>
      <c r="J84" s="30"/>
      <c r="L84" s="2">
        <f t="shared" si="13"/>
        <v>10</v>
      </c>
      <c r="N84" s="31">
        <f t="shared" si="11"/>
        <v>100</v>
      </c>
      <c r="P84" s="2">
        <f t="shared" si="14"/>
        <v>110</v>
      </c>
      <c r="Q84" s="2">
        <v>100</v>
      </c>
      <c r="R84" s="2">
        <v>10</v>
      </c>
      <c r="S84" s="2">
        <f t="shared" si="15"/>
        <v>110</v>
      </c>
      <c r="T84" s="29">
        <f t="shared" si="12"/>
        <v>0</v>
      </c>
      <c r="V84" s="30">
        <v>164094181</v>
      </c>
    </row>
    <row r="85" spans="1:24" x14ac:dyDescent="0.25">
      <c r="A85" t="s">
        <v>115</v>
      </c>
      <c r="B85" t="s">
        <v>61</v>
      </c>
      <c r="C85" s="30" t="s">
        <v>190</v>
      </c>
      <c r="D85" s="30" t="s">
        <v>190</v>
      </c>
      <c r="E85" s="28" t="s">
        <v>190</v>
      </c>
      <c r="F85" s="30" t="s">
        <v>190</v>
      </c>
      <c r="G85" s="30" t="s">
        <v>190</v>
      </c>
      <c r="H85" s="28" t="s">
        <v>354</v>
      </c>
      <c r="I85" s="30"/>
      <c r="J85" s="30"/>
      <c r="L85" s="2">
        <f t="shared" si="13"/>
        <v>0</v>
      </c>
      <c r="N85" s="31">
        <f t="shared" si="11"/>
        <v>100</v>
      </c>
      <c r="P85" s="2">
        <f t="shared" si="14"/>
        <v>100</v>
      </c>
      <c r="Q85" s="2">
        <v>100</v>
      </c>
      <c r="R85" s="2">
        <v>0</v>
      </c>
      <c r="S85" s="2">
        <f t="shared" si="15"/>
        <v>100</v>
      </c>
      <c r="T85" s="29">
        <f t="shared" si="12"/>
        <v>0</v>
      </c>
      <c r="V85" s="30">
        <v>3045</v>
      </c>
    </row>
    <row r="86" spans="1:24" x14ac:dyDescent="0.25">
      <c r="A86" t="s">
        <v>116</v>
      </c>
      <c r="B86" t="s">
        <v>8</v>
      </c>
      <c r="C86" s="30" t="s">
        <v>190</v>
      </c>
      <c r="D86" s="30" t="s">
        <v>190</v>
      </c>
      <c r="E86" s="28" t="s">
        <v>190</v>
      </c>
      <c r="F86" s="30" t="s">
        <v>190</v>
      </c>
      <c r="G86" s="30" t="s">
        <v>190</v>
      </c>
      <c r="H86" s="28" t="s">
        <v>354</v>
      </c>
      <c r="I86" s="30"/>
      <c r="J86" s="30"/>
      <c r="L86" s="2">
        <f t="shared" si="13"/>
        <v>0</v>
      </c>
      <c r="N86" s="31">
        <f t="shared" si="11"/>
        <v>100</v>
      </c>
      <c r="P86" s="2">
        <f t="shared" si="14"/>
        <v>100</v>
      </c>
      <c r="Q86" s="2">
        <v>100</v>
      </c>
      <c r="R86" s="2">
        <v>0</v>
      </c>
      <c r="S86" s="2">
        <f t="shared" si="15"/>
        <v>100</v>
      </c>
      <c r="T86" s="29">
        <f t="shared" si="12"/>
        <v>0</v>
      </c>
      <c r="V86" s="30">
        <v>2397</v>
      </c>
    </row>
    <row r="87" spans="1:24" x14ac:dyDescent="0.25">
      <c r="A87" t="s">
        <v>117</v>
      </c>
      <c r="B87" t="s">
        <v>118</v>
      </c>
      <c r="C87" s="30" t="s">
        <v>190</v>
      </c>
      <c r="D87" s="30" t="s">
        <v>190</v>
      </c>
      <c r="E87" s="28" t="s">
        <v>191</v>
      </c>
      <c r="F87" s="30" t="s">
        <v>190</v>
      </c>
      <c r="G87" s="30" t="s">
        <v>190</v>
      </c>
      <c r="H87" s="28" t="s">
        <v>354</v>
      </c>
      <c r="I87" s="30"/>
      <c r="J87" s="30"/>
      <c r="L87" s="2">
        <f t="shared" si="13"/>
        <v>10</v>
      </c>
      <c r="N87" s="31">
        <f t="shared" si="11"/>
        <v>100</v>
      </c>
      <c r="P87" s="2">
        <f t="shared" si="14"/>
        <v>110</v>
      </c>
      <c r="Q87" s="2">
        <v>100</v>
      </c>
      <c r="R87" s="2">
        <v>10</v>
      </c>
      <c r="S87" s="2">
        <f t="shared" si="15"/>
        <v>110</v>
      </c>
      <c r="T87" s="29">
        <f t="shared" si="12"/>
        <v>0</v>
      </c>
      <c r="V87" s="30">
        <v>2707</v>
      </c>
    </row>
    <row r="88" spans="1:24" x14ac:dyDescent="0.25">
      <c r="A88" s="14" t="s">
        <v>234</v>
      </c>
      <c r="B88" t="s">
        <v>235</v>
      </c>
      <c r="C88" s="30" t="s">
        <v>190</v>
      </c>
      <c r="D88" s="30" t="s">
        <v>190</v>
      </c>
      <c r="E88" s="28" t="s">
        <v>190</v>
      </c>
      <c r="F88" s="30" t="s">
        <v>190</v>
      </c>
      <c r="G88" s="30" t="s">
        <v>191</v>
      </c>
      <c r="H88" s="28" t="s">
        <v>354</v>
      </c>
      <c r="I88" s="30"/>
      <c r="J88" s="30"/>
      <c r="L88" s="2">
        <f>IF(D88="N",D$3,0)+IF(E88="N",E$3,0)+IF(F88="N",F$3,0)+IF(G88="N",G$3,0)+IF(H88="Y",H$3,0)+IF(I88="Y",I$3,0)</f>
        <v>10</v>
      </c>
      <c r="N88" s="31">
        <f>IF(J88="Y",J$3,100)</f>
        <v>100</v>
      </c>
      <c r="P88" s="2">
        <f>N88+L88</f>
        <v>110</v>
      </c>
      <c r="Q88" s="2">
        <v>100</v>
      </c>
      <c r="R88" s="2">
        <v>10</v>
      </c>
      <c r="S88" s="2">
        <f>Q88+R88</f>
        <v>110</v>
      </c>
      <c r="T88" s="29">
        <f>P88-S88</f>
        <v>0</v>
      </c>
      <c r="V88" s="30">
        <v>24217893584</v>
      </c>
    </row>
    <row r="89" spans="1:24" s="59" customFormat="1" x14ac:dyDescent="0.25">
      <c r="A89" s="59" t="s">
        <v>119</v>
      </c>
      <c r="B89" s="59" t="s">
        <v>120</v>
      </c>
      <c r="C89" s="61"/>
      <c r="D89" s="61" t="s">
        <v>190</v>
      </c>
      <c r="E89" s="61" t="s">
        <v>190</v>
      </c>
      <c r="F89" s="61" t="s">
        <v>190</v>
      </c>
      <c r="G89" s="61" t="s">
        <v>190</v>
      </c>
      <c r="H89" s="61" t="s">
        <v>356</v>
      </c>
      <c r="I89" s="60"/>
      <c r="J89" s="60"/>
      <c r="L89" s="62">
        <f t="shared" si="13"/>
        <v>0</v>
      </c>
      <c r="N89" s="54">
        <v>40</v>
      </c>
      <c r="P89" s="62">
        <f t="shared" si="14"/>
        <v>40</v>
      </c>
      <c r="Q89" s="62"/>
      <c r="R89" s="62"/>
      <c r="S89" s="62">
        <f t="shared" si="15"/>
        <v>0</v>
      </c>
      <c r="T89" s="27">
        <f t="shared" si="12"/>
        <v>40</v>
      </c>
      <c r="V89" s="60"/>
      <c r="X89" s="60" t="s">
        <v>212</v>
      </c>
    </row>
    <row r="90" spans="1:24" x14ac:dyDescent="0.25">
      <c r="A90" t="s">
        <v>259</v>
      </c>
      <c r="B90" t="s">
        <v>264</v>
      </c>
      <c r="C90" s="30" t="s">
        <v>354</v>
      </c>
      <c r="D90" s="30" t="s">
        <v>191</v>
      </c>
      <c r="E90" s="28" t="s">
        <v>191</v>
      </c>
      <c r="F90" s="30" t="s">
        <v>191</v>
      </c>
      <c r="G90" s="30" t="s">
        <v>191</v>
      </c>
      <c r="H90" s="53" t="s">
        <v>211</v>
      </c>
      <c r="I90" s="30"/>
      <c r="J90" s="30"/>
      <c r="L90" s="2">
        <f t="shared" ref="L90" si="22">IF(D90="N",D$3,0)+IF(E90="N",E$3,0)+IF(F90="N",F$3,0)+IF(G90="N",G$3,0)+IF(H90="Y",H$3,0)+IF(I90="Y",I$3,0)</f>
        <v>65</v>
      </c>
      <c r="N90" s="31">
        <f t="shared" ref="N90" si="23">IF(J90="Y",J$3,100)</f>
        <v>100</v>
      </c>
      <c r="P90" s="2">
        <f t="shared" si="14"/>
        <v>165</v>
      </c>
      <c r="S90" s="2">
        <f t="shared" ref="S90" si="24">Q90+R90</f>
        <v>0</v>
      </c>
      <c r="T90" s="27">
        <f t="shared" ref="T90" si="25">P90-S90</f>
        <v>165</v>
      </c>
      <c r="W90" s="14"/>
    </row>
    <row r="91" spans="1:24" x14ac:dyDescent="0.25">
      <c r="A91" s="14" t="s">
        <v>287</v>
      </c>
      <c r="B91" s="14" t="s">
        <v>288</v>
      </c>
      <c r="C91" s="30" t="s">
        <v>354</v>
      </c>
      <c r="D91" s="30" t="s">
        <v>191</v>
      </c>
      <c r="E91" s="28" t="s">
        <v>191</v>
      </c>
      <c r="F91" s="30" t="s">
        <v>191</v>
      </c>
      <c r="G91" s="30" t="s">
        <v>191</v>
      </c>
      <c r="H91" s="25" t="s">
        <v>211</v>
      </c>
      <c r="I91" s="30"/>
      <c r="J91" s="30"/>
      <c r="L91" s="2">
        <f t="shared" si="13"/>
        <v>65</v>
      </c>
      <c r="N91" s="31">
        <f t="shared" ref="N91" si="26">IF(J91="Y",J$3,100)</f>
        <v>100</v>
      </c>
      <c r="P91" s="2">
        <f t="shared" si="14"/>
        <v>165</v>
      </c>
      <c r="S91" s="2">
        <f t="shared" si="15"/>
        <v>0</v>
      </c>
      <c r="T91" s="27">
        <f t="shared" si="12"/>
        <v>165</v>
      </c>
    </row>
    <row r="92" spans="1:24" x14ac:dyDescent="0.25">
      <c r="A92" t="s">
        <v>121</v>
      </c>
      <c r="B92" t="s">
        <v>122</v>
      </c>
      <c r="C92" s="30" t="s">
        <v>190</v>
      </c>
      <c r="D92" s="30" t="s">
        <v>191</v>
      </c>
      <c r="E92" s="28" t="s">
        <v>191</v>
      </c>
      <c r="F92" s="30" t="s">
        <v>190</v>
      </c>
      <c r="G92" s="30" t="s">
        <v>190</v>
      </c>
      <c r="H92" s="28" t="s">
        <v>354</v>
      </c>
      <c r="I92" s="30"/>
      <c r="J92" s="30"/>
      <c r="L92" s="2">
        <f t="shared" si="13"/>
        <v>20</v>
      </c>
      <c r="N92" s="31">
        <f t="shared" si="11"/>
        <v>100</v>
      </c>
      <c r="P92" s="2">
        <f t="shared" si="14"/>
        <v>120</v>
      </c>
      <c r="Q92" s="2">
        <v>100</v>
      </c>
      <c r="R92" s="2">
        <v>20</v>
      </c>
      <c r="S92" s="2">
        <f t="shared" si="15"/>
        <v>120</v>
      </c>
      <c r="T92" s="29">
        <f t="shared" si="12"/>
        <v>0</v>
      </c>
      <c r="V92" s="30">
        <v>1878</v>
      </c>
    </row>
    <row r="93" spans="1:24" x14ac:dyDescent="0.25">
      <c r="A93" t="s">
        <v>123</v>
      </c>
      <c r="B93" t="s">
        <v>124</v>
      </c>
      <c r="C93" s="30" t="s">
        <v>190</v>
      </c>
      <c r="D93" s="30" t="s">
        <v>191</v>
      </c>
      <c r="E93" s="28" t="s">
        <v>191</v>
      </c>
      <c r="F93" s="30" t="s">
        <v>191</v>
      </c>
      <c r="G93" s="30" t="s">
        <v>190</v>
      </c>
      <c r="H93" s="28" t="s">
        <v>354</v>
      </c>
      <c r="I93" s="30"/>
      <c r="J93" s="30"/>
      <c r="L93" s="2">
        <f t="shared" si="13"/>
        <v>30</v>
      </c>
      <c r="N93" s="31">
        <f t="shared" si="11"/>
        <v>100</v>
      </c>
      <c r="P93" s="2">
        <f t="shared" si="14"/>
        <v>130</v>
      </c>
      <c r="Q93" s="2">
        <v>100</v>
      </c>
      <c r="R93" s="2">
        <v>30</v>
      </c>
      <c r="S93" s="2">
        <f t="shared" ref="S93:S103" si="27">Q93+R93</f>
        <v>130</v>
      </c>
      <c r="T93" s="29">
        <f t="shared" ref="T93:T103" si="28">P93-S93</f>
        <v>0</v>
      </c>
      <c r="V93" s="30">
        <v>1289</v>
      </c>
    </row>
    <row r="94" spans="1:24" x14ac:dyDescent="0.25">
      <c r="A94" t="s">
        <v>260</v>
      </c>
      <c r="B94" t="s">
        <v>64</v>
      </c>
      <c r="C94" s="30" t="s">
        <v>354</v>
      </c>
      <c r="D94" s="30" t="s">
        <v>191</v>
      </c>
      <c r="E94" s="28" t="s">
        <v>191</v>
      </c>
      <c r="F94" s="30" t="s">
        <v>191</v>
      </c>
      <c r="G94" s="30" t="s">
        <v>190</v>
      </c>
      <c r="H94" s="53" t="s">
        <v>211</v>
      </c>
      <c r="I94" s="30"/>
      <c r="J94" s="30"/>
      <c r="L94" s="2">
        <f t="shared" ref="L94:L102" si="29">IF(D94="N",D$3,0)+IF(E94="N",E$3,0)+IF(F94="N",F$3,0)+IF(G94="N",G$3,0)+IF(H94="Y",H$3,0)+IF(I94="Y",I$3,0)</f>
        <v>55</v>
      </c>
      <c r="N94" s="31">
        <f t="shared" ref="N94:N102" si="30">IF(J94="Y",J$3,100)</f>
        <v>100</v>
      </c>
      <c r="P94" s="2">
        <f t="shared" si="14"/>
        <v>155</v>
      </c>
      <c r="S94" s="2">
        <f t="shared" si="27"/>
        <v>0</v>
      </c>
      <c r="T94" s="27">
        <f t="shared" si="28"/>
        <v>155</v>
      </c>
      <c r="W94" s="14"/>
    </row>
    <row r="95" spans="1:24" x14ac:dyDescent="0.25">
      <c r="A95" t="s">
        <v>125</v>
      </c>
      <c r="B95" t="s">
        <v>126</v>
      </c>
      <c r="C95" s="30" t="s">
        <v>190</v>
      </c>
      <c r="D95" s="30" t="s">
        <v>190</v>
      </c>
      <c r="E95" s="28" t="s">
        <v>190</v>
      </c>
      <c r="F95" s="30" t="s">
        <v>191</v>
      </c>
      <c r="G95" s="30" t="s">
        <v>190</v>
      </c>
      <c r="H95" s="28" t="s">
        <v>354</v>
      </c>
      <c r="I95" s="30"/>
      <c r="J95" s="30"/>
      <c r="L95" s="2">
        <f t="shared" si="29"/>
        <v>10</v>
      </c>
      <c r="N95" s="31">
        <f t="shared" si="30"/>
        <v>100</v>
      </c>
      <c r="P95" s="2">
        <f t="shared" si="14"/>
        <v>110</v>
      </c>
      <c r="Q95" s="2">
        <v>100</v>
      </c>
      <c r="R95" s="2">
        <v>10</v>
      </c>
      <c r="S95" s="2">
        <f t="shared" si="27"/>
        <v>110</v>
      </c>
      <c r="T95" s="29">
        <f t="shared" si="28"/>
        <v>0</v>
      </c>
      <c r="V95" s="30">
        <v>69621201144</v>
      </c>
    </row>
    <row r="96" spans="1:24" s="59" customFormat="1" x14ac:dyDescent="0.25">
      <c r="A96" s="59" t="s">
        <v>127</v>
      </c>
      <c r="B96" s="59" t="s">
        <v>128</v>
      </c>
      <c r="C96" s="60" t="s">
        <v>190</v>
      </c>
      <c r="D96" s="60" t="s">
        <v>190</v>
      </c>
      <c r="E96" s="61" t="s">
        <v>190</v>
      </c>
      <c r="F96" s="60" t="s">
        <v>190</v>
      </c>
      <c r="G96" s="60" t="s">
        <v>190</v>
      </c>
      <c r="H96" s="61" t="s">
        <v>354</v>
      </c>
      <c r="I96" s="60"/>
      <c r="J96" s="60"/>
      <c r="L96" s="62">
        <f t="shared" si="29"/>
        <v>0</v>
      </c>
      <c r="N96" s="54">
        <v>40</v>
      </c>
      <c r="P96" s="62">
        <f t="shared" si="14"/>
        <v>40</v>
      </c>
      <c r="Q96" s="62">
        <v>40</v>
      </c>
      <c r="R96" s="62">
        <v>0</v>
      </c>
      <c r="S96" s="62">
        <f t="shared" si="27"/>
        <v>40</v>
      </c>
      <c r="T96" s="63">
        <f t="shared" si="28"/>
        <v>0</v>
      </c>
      <c r="V96" s="60">
        <v>137</v>
      </c>
      <c r="W96" s="60"/>
      <c r="X96" s="60" t="s">
        <v>212</v>
      </c>
    </row>
    <row r="97" spans="1:24" x14ac:dyDescent="0.25">
      <c r="A97" s="14" t="s">
        <v>236</v>
      </c>
      <c r="B97" t="s">
        <v>64</v>
      </c>
      <c r="C97" s="30" t="s">
        <v>190</v>
      </c>
      <c r="D97" s="30" t="s">
        <v>190</v>
      </c>
      <c r="E97" s="28" t="s">
        <v>190</v>
      </c>
      <c r="F97" s="30" t="s">
        <v>190</v>
      </c>
      <c r="G97" s="30" t="s">
        <v>190</v>
      </c>
      <c r="H97" s="28" t="s">
        <v>354</v>
      </c>
      <c r="I97" s="30"/>
      <c r="J97" s="30"/>
      <c r="L97" s="2">
        <f t="shared" si="29"/>
        <v>0</v>
      </c>
      <c r="N97" s="31">
        <f t="shared" si="30"/>
        <v>100</v>
      </c>
      <c r="P97" s="2">
        <f t="shared" si="14"/>
        <v>100</v>
      </c>
      <c r="Q97" s="2">
        <v>100</v>
      </c>
      <c r="R97" s="2">
        <v>0</v>
      </c>
      <c r="S97" s="2">
        <f t="shared" si="27"/>
        <v>100</v>
      </c>
      <c r="T97" s="29">
        <f t="shared" si="28"/>
        <v>0</v>
      </c>
      <c r="V97" s="30" t="s">
        <v>405</v>
      </c>
    </row>
    <row r="98" spans="1:24" x14ac:dyDescent="0.25">
      <c r="A98" t="s">
        <v>129</v>
      </c>
      <c r="B98" t="s">
        <v>30</v>
      </c>
      <c r="C98" s="30" t="s">
        <v>190</v>
      </c>
      <c r="D98" s="30" t="s">
        <v>190</v>
      </c>
      <c r="E98" s="28" t="s">
        <v>190</v>
      </c>
      <c r="F98" s="30" t="s">
        <v>190</v>
      </c>
      <c r="G98" s="30" t="s">
        <v>191</v>
      </c>
      <c r="H98" s="28" t="s">
        <v>354</v>
      </c>
      <c r="I98" s="30"/>
      <c r="J98" s="30"/>
      <c r="L98" s="2">
        <f t="shared" si="29"/>
        <v>10</v>
      </c>
      <c r="N98" s="31">
        <f t="shared" si="30"/>
        <v>100</v>
      </c>
      <c r="P98" s="2">
        <f t="shared" si="14"/>
        <v>110</v>
      </c>
      <c r="Q98" s="2">
        <v>100</v>
      </c>
      <c r="R98" s="2">
        <v>10</v>
      </c>
      <c r="S98" s="2">
        <f t="shared" si="27"/>
        <v>110</v>
      </c>
      <c r="T98" s="29">
        <f t="shared" si="28"/>
        <v>0</v>
      </c>
      <c r="V98" s="30">
        <v>592</v>
      </c>
    </row>
    <row r="99" spans="1:24" x14ac:dyDescent="0.25">
      <c r="A99" s="14" t="s">
        <v>129</v>
      </c>
      <c r="B99" s="14" t="s">
        <v>268</v>
      </c>
      <c r="C99" s="30" t="s">
        <v>190</v>
      </c>
      <c r="D99" s="30" t="s">
        <v>190</v>
      </c>
      <c r="E99" s="28" t="s">
        <v>190</v>
      </c>
      <c r="F99" s="30" t="s">
        <v>190</v>
      </c>
      <c r="G99" s="30" t="s">
        <v>191</v>
      </c>
      <c r="H99" s="30" t="s">
        <v>354</v>
      </c>
      <c r="I99" s="30"/>
      <c r="J99" s="30"/>
      <c r="L99" s="2">
        <f t="shared" si="29"/>
        <v>10</v>
      </c>
      <c r="N99" s="31">
        <f t="shared" si="30"/>
        <v>100</v>
      </c>
      <c r="P99" s="2">
        <f t="shared" si="14"/>
        <v>110</v>
      </c>
      <c r="Q99" s="2">
        <v>100</v>
      </c>
      <c r="R99" s="2">
        <v>10</v>
      </c>
      <c r="S99" s="2">
        <f t="shared" si="27"/>
        <v>110</v>
      </c>
      <c r="T99" s="29">
        <f t="shared" si="28"/>
        <v>0</v>
      </c>
      <c r="V99" s="30" t="s">
        <v>188</v>
      </c>
    </row>
    <row r="100" spans="1:24" x14ac:dyDescent="0.25">
      <c r="A100" t="s">
        <v>130</v>
      </c>
      <c r="B100" t="s">
        <v>110</v>
      </c>
      <c r="C100" s="30" t="s">
        <v>190</v>
      </c>
      <c r="D100" s="30" t="s">
        <v>190</v>
      </c>
      <c r="E100" s="28" t="s">
        <v>191</v>
      </c>
      <c r="F100" s="30" t="s">
        <v>190</v>
      </c>
      <c r="G100" s="30" t="s">
        <v>190</v>
      </c>
      <c r="H100" s="28" t="s">
        <v>354</v>
      </c>
      <c r="I100" s="30"/>
      <c r="J100" s="30"/>
      <c r="L100" s="2">
        <f t="shared" si="29"/>
        <v>10</v>
      </c>
      <c r="N100" s="31">
        <f t="shared" si="30"/>
        <v>100</v>
      </c>
      <c r="P100" s="2">
        <f t="shared" si="14"/>
        <v>110</v>
      </c>
      <c r="Q100" s="2">
        <v>100</v>
      </c>
      <c r="R100" s="2">
        <v>10</v>
      </c>
      <c r="S100" s="2">
        <f t="shared" si="27"/>
        <v>110</v>
      </c>
      <c r="T100" s="29">
        <f t="shared" si="28"/>
        <v>0</v>
      </c>
      <c r="V100" s="30">
        <v>435</v>
      </c>
    </row>
    <row r="101" spans="1:24" s="59" customFormat="1" x14ac:dyDescent="0.25">
      <c r="A101" s="59" t="s">
        <v>130</v>
      </c>
      <c r="B101" s="59" t="s">
        <v>131</v>
      </c>
      <c r="C101" s="60" t="s">
        <v>190</v>
      </c>
      <c r="D101" s="60" t="s">
        <v>190</v>
      </c>
      <c r="E101" s="61" t="s">
        <v>190</v>
      </c>
      <c r="F101" s="60" t="s">
        <v>190</v>
      </c>
      <c r="G101" s="60" t="s">
        <v>190</v>
      </c>
      <c r="H101" s="61" t="s">
        <v>354</v>
      </c>
      <c r="I101" s="60"/>
      <c r="J101" s="60"/>
      <c r="L101" s="62">
        <f t="shared" si="29"/>
        <v>0</v>
      </c>
      <c r="N101" s="54">
        <v>40</v>
      </c>
      <c r="P101" s="62">
        <f t="shared" si="14"/>
        <v>40</v>
      </c>
      <c r="Q101" s="62">
        <v>40</v>
      </c>
      <c r="R101" s="62">
        <v>0</v>
      </c>
      <c r="S101" s="62">
        <f t="shared" si="27"/>
        <v>40</v>
      </c>
      <c r="T101" s="63">
        <f t="shared" si="28"/>
        <v>0</v>
      </c>
      <c r="V101" s="60">
        <v>8702</v>
      </c>
      <c r="W101" s="60"/>
      <c r="X101" s="60" t="s">
        <v>212</v>
      </c>
    </row>
    <row r="102" spans="1:24" x14ac:dyDescent="0.25">
      <c r="A102" t="s">
        <v>261</v>
      </c>
      <c r="B102" t="s">
        <v>18</v>
      </c>
      <c r="C102" s="30" t="s">
        <v>354</v>
      </c>
      <c r="D102" s="30" t="s">
        <v>191</v>
      </c>
      <c r="E102" s="28" t="s">
        <v>191</v>
      </c>
      <c r="F102" s="30" t="s">
        <v>191</v>
      </c>
      <c r="G102" s="30" t="s">
        <v>191</v>
      </c>
      <c r="H102" s="53" t="s">
        <v>211</v>
      </c>
      <c r="I102" s="30"/>
      <c r="J102" s="30"/>
      <c r="L102" s="2">
        <f t="shared" si="29"/>
        <v>65</v>
      </c>
      <c r="N102" s="31">
        <f t="shared" si="30"/>
        <v>100</v>
      </c>
      <c r="P102" s="2">
        <f t="shared" si="14"/>
        <v>165</v>
      </c>
      <c r="S102" s="2">
        <f t="shared" si="27"/>
        <v>0</v>
      </c>
      <c r="T102" s="27">
        <f t="shared" si="28"/>
        <v>165</v>
      </c>
      <c r="W102" s="14"/>
    </row>
    <row r="103" spans="1:24" x14ac:dyDescent="0.25">
      <c r="A103" t="s">
        <v>132</v>
      </c>
      <c r="B103" t="s">
        <v>133</v>
      </c>
      <c r="C103" s="30" t="s">
        <v>190</v>
      </c>
      <c r="D103" s="30" t="s">
        <v>190</v>
      </c>
      <c r="E103" s="28" t="s">
        <v>190</v>
      </c>
      <c r="F103" s="30" t="s">
        <v>191</v>
      </c>
      <c r="G103" s="30" t="s">
        <v>190</v>
      </c>
      <c r="H103" s="28" t="s">
        <v>354</v>
      </c>
      <c r="I103" s="30"/>
      <c r="J103" s="30"/>
      <c r="L103" s="2">
        <f t="shared" si="13"/>
        <v>10</v>
      </c>
      <c r="N103" s="31">
        <f t="shared" si="11"/>
        <v>100</v>
      </c>
      <c r="P103" s="2">
        <f t="shared" si="14"/>
        <v>110</v>
      </c>
      <c r="Q103" s="2">
        <v>100</v>
      </c>
      <c r="R103" s="2">
        <v>10</v>
      </c>
      <c r="S103" s="2">
        <f t="shared" si="27"/>
        <v>110</v>
      </c>
      <c r="T103" s="29">
        <f t="shared" si="28"/>
        <v>0</v>
      </c>
      <c r="V103" s="30">
        <v>3944</v>
      </c>
    </row>
    <row r="104" spans="1:24" x14ac:dyDescent="0.25">
      <c r="A104" t="s">
        <v>134</v>
      </c>
      <c r="B104" t="s">
        <v>4</v>
      </c>
      <c r="C104" s="30" t="s">
        <v>190</v>
      </c>
      <c r="D104" s="30" t="s">
        <v>191</v>
      </c>
      <c r="E104" s="28" t="s">
        <v>190</v>
      </c>
      <c r="F104" s="30" t="s">
        <v>191</v>
      </c>
      <c r="G104" s="30" t="s">
        <v>190</v>
      </c>
      <c r="H104" s="28" t="s">
        <v>354</v>
      </c>
      <c r="I104" s="30"/>
      <c r="J104" s="30"/>
      <c r="L104" s="2">
        <f t="shared" si="13"/>
        <v>20</v>
      </c>
      <c r="N104" s="31">
        <f t="shared" si="11"/>
        <v>100</v>
      </c>
      <c r="P104" s="2">
        <f t="shared" si="14"/>
        <v>120</v>
      </c>
      <c r="Q104" s="2">
        <v>100</v>
      </c>
      <c r="R104" s="2">
        <v>20</v>
      </c>
      <c r="S104" s="2">
        <f t="shared" si="15"/>
        <v>120</v>
      </c>
      <c r="T104" s="29">
        <f t="shared" si="12"/>
        <v>0</v>
      </c>
      <c r="V104" s="30">
        <v>1232</v>
      </c>
    </row>
    <row r="105" spans="1:24" s="59" customFormat="1" x14ac:dyDescent="0.25">
      <c r="A105" s="59" t="s">
        <v>135</v>
      </c>
      <c r="B105" s="59" t="s">
        <v>11</v>
      </c>
      <c r="C105" s="61"/>
      <c r="D105" s="61" t="s">
        <v>190</v>
      </c>
      <c r="E105" s="61" t="s">
        <v>190</v>
      </c>
      <c r="F105" s="61" t="s">
        <v>190</v>
      </c>
      <c r="G105" s="61" t="s">
        <v>190</v>
      </c>
      <c r="H105" s="61" t="s">
        <v>356</v>
      </c>
      <c r="I105" s="60"/>
      <c r="J105" s="60"/>
      <c r="L105" s="62">
        <f t="shared" si="13"/>
        <v>0</v>
      </c>
      <c r="N105" s="54">
        <v>40</v>
      </c>
      <c r="P105" s="62">
        <f t="shared" si="14"/>
        <v>40</v>
      </c>
      <c r="Q105" s="62">
        <v>40</v>
      </c>
      <c r="R105" s="62">
        <v>0</v>
      </c>
      <c r="S105" s="62">
        <f t="shared" si="15"/>
        <v>40</v>
      </c>
      <c r="T105" s="63">
        <f t="shared" si="12"/>
        <v>0</v>
      </c>
      <c r="V105" s="60">
        <v>993</v>
      </c>
      <c r="W105" s="60"/>
      <c r="X105" s="60" t="s">
        <v>212</v>
      </c>
    </row>
    <row r="106" spans="1:24" s="59" customFormat="1" x14ac:dyDescent="0.25">
      <c r="A106" s="59" t="s">
        <v>136</v>
      </c>
      <c r="B106" s="59" t="s">
        <v>82</v>
      </c>
      <c r="C106" s="61"/>
      <c r="D106" s="61" t="s">
        <v>190</v>
      </c>
      <c r="E106" s="61" t="s">
        <v>190</v>
      </c>
      <c r="F106" s="61" t="s">
        <v>190</v>
      </c>
      <c r="G106" s="61" t="s">
        <v>190</v>
      </c>
      <c r="H106" s="61" t="s">
        <v>356</v>
      </c>
      <c r="I106" s="60"/>
      <c r="J106" s="60"/>
      <c r="L106" s="62">
        <f t="shared" si="13"/>
        <v>0</v>
      </c>
      <c r="N106" s="54">
        <v>100</v>
      </c>
      <c r="P106" s="62">
        <f t="shared" si="14"/>
        <v>100</v>
      </c>
      <c r="Q106" s="62">
        <v>100</v>
      </c>
      <c r="R106" s="62">
        <v>0</v>
      </c>
      <c r="S106" s="62">
        <f t="shared" si="15"/>
        <v>100</v>
      </c>
      <c r="T106" s="63">
        <f t="shared" si="12"/>
        <v>0</v>
      </c>
      <c r="V106" s="60">
        <v>2618</v>
      </c>
      <c r="X106" s="60" t="s">
        <v>212</v>
      </c>
    </row>
    <row r="107" spans="1:24" x14ac:dyDescent="0.25">
      <c r="A107" t="s">
        <v>137</v>
      </c>
      <c r="B107" t="s">
        <v>138</v>
      </c>
      <c r="C107" s="30" t="s">
        <v>190</v>
      </c>
      <c r="D107" s="30" t="s">
        <v>190</v>
      </c>
      <c r="E107" s="28" t="s">
        <v>190</v>
      </c>
      <c r="F107" s="30" t="s">
        <v>191</v>
      </c>
      <c r="G107" s="30" t="s">
        <v>191</v>
      </c>
      <c r="H107" s="28" t="s">
        <v>354</v>
      </c>
      <c r="I107" s="30"/>
      <c r="J107" s="30"/>
      <c r="L107" s="2">
        <f t="shared" si="13"/>
        <v>20</v>
      </c>
      <c r="N107" s="31">
        <f t="shared" si="11"/>
        <v>100</v>
      </c>
      <c r="P107" s="2">
        <f t="shared" si="14"/>
        <v>120</v>
      </c>
      <c r="Q107" s="2">
        <v>100</v>
      </c>
      <c r="R107" s="2">
        <v>10</v>
      </c>
      <c r="S107" s="2">
        <f t="shared" si="15"/>
        <v>110</v>
      </c>
      <c r="T107" s="27">
        <f t="shared" si="12"/>
        <v>10</v>
      </c>
      <c r="V107" s="30">
        <v>3601</v>
      </c>
      <c r="W107" s="73" t="s">
        <v>296</v>
      </c>
    </row>
    <row r="108" spans="1:24" x14ac:dyDescent="0.25">
      <c r="A108" t="s">
        <v>139</v>
      </c>
      <c r="B108" t="s">
        <v>140</v>
      </c>
      <c r="C108" s="30" t="s">
        <v>190</v>
      </c>
      <c r="D108" s="30" t="s">
        <v>190</v>
      </c>
      <c r="E108" s="28" t="s">
        <v>190</v>
      </c>
      <c r="F108" s="30" t="s">
        <v>190</v>
      </c>
      <c r="G108" s="30" t="s">
        <v>190</v>
      </c>
      <c r="H108" s="28" t="s">
        <v>354</v>
      </c>
      <c r="I108" s="30"/>
      <c r="J108" s="30"/>
      <c r="L108" s="2">
        <f t="shared" si="13"/>
        <v>0</v>
      </c>
      <c r="N108" s="31">
        <f t="shared" si="11"/>
        <v>100</v>
      </c>
      <c r="P108" s="2">
        <f t="shared" si="14"/>
        <v>100</v>
      </c>
      <c r="Q108" s="2">
        <v>100</v>
      </c>
      <c r="R108" s="2">
        <v>0</v>
      </c>
      <c r="S108" s="2">
        <f t="shared" si="15"/>
        <v>100</v>
      </c>
      <c r="T108" s="29">
        <f t="shared" si="12"/>
        <v>0</v>
      </c>
      <c r="V108" s="30">
        <v>591</v>
      </c>
    </row>
    <row r="109" spans="1:24" x14ac:dyDescent="0.25">
      <c r="A109" t="s">
        <v>141</v>
      </c>
      <c r="B109" t="s">
        <v>16</v>
      </c>
      <c r="C109" s="30" t="s">
        <v>190</v>
      </c>
      <c r="D109" s="30" t="s">
        <v>190</v>
      </c>
      <c r="E109" s="28" t="s">
        <v>190</v>
      </c>
      <c r="F109" s="30" t="s">
        <v>190</v>
      </c>
      <c r="G109" s="30" t="s">
        <v>190</v>
      </c>
      <c r="H109" s="28" t="s">
        <v>354</v>
      </c>
      <c r="I109" s="30"/>
      <c r="J109" s="30"/>
      <c r="L109" s="2">
        <f t="shared" si="13"/>
        <v>0</v>
      </c>
      <c r="N109" s="31">
        <f t="shared" si="11"/>
        <v>100</v>
      </c>
      <c r="P109" s="2">
        <f t="shared" si="14"/>
        <v>100</v>
      </c>
      <c r="Q109" s="2">
        <v>100</v>
      </c>
      <c r="R109" s="2">
        <v>0</v>
      </c>
      <c r="S109" s="2">
        <f t="shared" si="15"/>
        <v>100</v>
      </c>
      <c r="T109" s="29">
        <f t="shared" si="12"/>
        <v>0</v>
      </c>
      <c r="V109" s="30">
        <v>2094</v>
      </c>
    </row>
    <row r="110" spans="1:24" x14ac:dyDescent="0.25">
      <c r="A110" t="s">
        <v>229</v>
      </c>
      <c r="B110" t="s">
        <v>16</v>
      </c>
      <c r="C110" s="30" t="s">
        <v>190</v>
      </c>
      <c r="D110" s="30" t="s">
        <v>190</v>
      </c>
      <c r="E110" s="28" t="s">
        <v>190</v>
      </c>
      <c r="F110" s="30" t="s">
        <v>190</v>
      </c>
      <c r="G110" s="30" t="s">
        <v>190</v>
      </c>
      <c r="H110" s="28" t="s">
        <v>354</v>
      </c>
      <c r="I110" s="30"/>
      <c r="J110" s="30"/>
      <c r="L110" s="2">
        <f t="shared" si="13"/>
        <v>0</v>
      </c>
      <c r="N110" s="31">
        <f t="shared" si="11"/>
        <v>100</v>
      </c>
      <c r="P110" s="2">
        <f t="shared" si="14"/>
        <v>100</v>
      </c>
      <c r="Q110" s="2">
        <v>100</v>
      </c>
      <c r="S110" s="2">
        <f t="shared" si="15"/>
        <v>100</v>
      </c>
      <c r="T110" s="29">
        <f t="shared" si="12"/>
        <v>0</v>
      </c>
      <c r="V110" s="30">
        <v>1811</v>
      </c>
    </row>
    <row r="111" spans="1:24" x14ac:dyDescent="0.25">
      <c r="A111" s="14" t="s">
        <v>142</v>
      </c>
      <c r="B111" s="14" t="s">
        <v>143</v>
      </c>
      <c r="C111" s="30" t="s">
        <v>190</v>
      </c>
      <c r="D111" s="30" t="s">
        <v>190</v>
      </c>
      <c r="E111" s="28" t="s">
        <v>190</v>
      </c>
      <c r="F111" s="30" t="s">
        <v>190</v>
      </c>
      <c r="G111" s="30" t="s">
        <v>190</v>
      </c>
      <c r="H111" s="28" t="s">
        <v>354</v>
      </c>
      <c r="I111" s="30"/>
      <c r="J111" s="30"/>
      <c r="L111" s="2">
        <f t="shared" si="13"/>
        <v>0</v>
      </c>
      <c r="N111" s="31">
        <v>40</v>
      </c>
      <c r="P111" s="2">
        <f t="shared" si="14"/>
        <v>40</v>
      </c>
      <c r="Q111" s="2">
        <v>40</v>
      </c>
      <c r="R111" s="2">
        <v>0</v>
      </c>
      <c r="S111" s="2">
        <f t="shared" si="15"/>
        <v>40</v>
      </c>
      <c r="T111" s="29">
        <f t="shared" si="12"/>
        <v>0</v>
      </c>
      <c r="W111" s="59" t="s">
        <v>239</v>
      </c>
    </row>
    <row r="112" spans="1:24" x14ac:dyDescent="0.25">
      <c r="A112" t="s">
        <v>142</v>
      </c>
      <c r="B112" t="s">
        <v>144</v>
      </c>
      <c r="C112" s="30" t="s">
        <v>190</v>
      </c>
      <c r="D112" s="30" t="s">
        <v>190</v>
      </c>
      <c r="E112" s="28" t="s">
        <v>190</v>
      </c>
      <c r="F112" s="30" t="s">
        <v>190</v>
      </c>
      <c r="G112" s="30" t="s">
        <v>190</v>
      </c>
      <c r="H112" s="28" t="s">
        <v>354</v>
      </c>
      <c r="I112" s="30"/>
      <c r="J112" s="30"/>
      <c r="L112" s="2">
        <f t="shared" si="13"/>
        <v>0</v>
      </c>
      <c r="N112" s="31">
        <f t="shared" si="11"/>
        <v>100</v>
      </c>
      <c r="P112" s="2">
        <f t="shared" si="14"/>
        <v>100</v>
      </c>
      <c r="Q112" s="2">
        <v>100</v>
      </c>
      <c r="R112" s="2">
        <v>0</v>
      </c>
      <c r="S112" s="2">
        <f t="shared" si="15"/>
        <v>100</v>
      </c>
      <c r="T112" s="29">
        <f t="shared" si="12"/>
        <v>0</v>
      </c>
      <c r="V112" s="30">
        <v>4583</v>
      </c>
    </row>
    <row r="113" spans="1:24" x14ac:dyDescent="0.25">
      <c r="A113" t="s">
        <v>142</v>
      </c>
      <c r="B113" t="s">
        <v>145</v>
      </c>
      <c r="C113" s="30" t="s">
        <v>190</v>
      </c>
      <c r="D113" s="30" t="s">
        <v>190</v>
      </c>
      <c r="E113" s="28" t="s">
        <v>190</v>
      </c>
      <c r="F113" s="30" t="s">
        <v>190</v>
      </c>
      <c r="G113" s="30" t="s">
        <v>190</v>
      </c>
      <c r="H113" s="28" t="s">
        <v>354</v>
      </c>
      <c r="I113" s="30"/>
      <c r="J113" s="30"/>
      <c r="L113" s="2">
        <f t="shared" si="13"/>
        <v>0</v>
      </c>
      <c r="N113" s="31">
        <f t="shared" si="11"/>
        <v>100</v>
      </c>
      <c r="P113" s="2">
        <f t="shared" si="14"/>
        <v>100</v>
      </c>
      <c r="Q113" s="2">
        <v>100</v>
      </c>
      <c r="R113" s="2">
        <v>0</v>
      </c>
      <c r="S113" s="2">
        <f t="shared" si="15"/>
        <v>100</v>
      </c>
      <c r="T113" s="29">
        <f t="shared" si="12"/>
        <v>0</v>
      </c>
    </row>
    <row r="114" spans="1:24" x14ac:dyDescent="0.25">
      <c r="A114" t="s">
        <v>250</v>
      </c>
      <c r="B114" t="s">
        <v>251</v>
      </c>
      <c r="C114" s="30" t="s">
        <v>190</v>
      </c>
      <c r="D114" s="30" t="s">
        <v>190</v>
      </c>
      <c r="E114" s="28" t="s">
        <v>191</v>
      </c>
      <c r="F114" s="30" t="s">
        <v>190</v>
      </c>
      <c r="G114" s="30" t="s">
        <v>190</v>
      </c>
      <c r="H114" s="25" t="s">
        <v>211</v>
      </c>
      <c r="I114" s="30"/>
      <c r="J114" s="30"/>
      <c r="L114" s="2">
        <f t="shared" si="13"/>
        <v>35</v>
      </c>
      <c r="N114" s="31">
        <f>IF(J114="Y",J$3,100)</f>
        <v>100</v>
      </c>
      <c r="P114" s="2">
        <f t="shared" si="14"/>
        <v>135</v>
      </c>
      <c r="S114" s="2">
        <f>Q114+R114</f>
        <v>0</v>
      </c>
      <c r="T114" s="27">
        <f t="shared" si="12"/>
        <v>135</v>
      </c>
    </row>
    <row r="115" spans="1:24" x14ac:dyDescent="0.25">
      <c r="A115" s="14" t="s">
        <v>146</v>
      </c>
      <c r="B115" s="14" t="s">
        <v>22</v>
      </c>
      <c r="C115" s="30" t="s">
        <v>190</v>
      </c>
      <c r="D115" s="30" t="s">
        <v>190</v>
      </c>
      <c r="E115" s="28" t="s">
        <v>191</v>
      </c>
      <c r="F115" s="30" t="s">
        <v>191</v>
      </c>
      <c r="G115" s="30" t="s">
        <v>191</v>
      </c>
      <c r="H115" s="28" t="s">
        <v>354</v>
      </c>
      <c r="I115" s="30"/>
      <c r="J115" s="30"/>
      <c r="L115" s="2">
        <f t="shared" si="13"/>
        <v>30</v>
      </c>
      <c r="N115" s="31">
        <f t="shared" si="11"/>
        <v>100</v>
      </c>
      <c r="P115" s="2">
        <f t="shared" si="14"/>
        <v>130</v>
      </c>
      <c r="Q115" s="2">
        <v>100</v>
      </c>
      <c r="R115" s="2">
        <v>10</v>
      </c>
      <c r="S115" s="2">
        <f t="shared" si="15"/>
        <v>110</v>
      </c>
      <c r="T115" s="27">
        <f t="shared" si="12"/>
        <v>20</v>
      </c>
      <c r="W115" s="30" t="s">
        <v>406</v>
      </c>
    </row>
    <row r="116" spans="1:24" x14ac:dyDescent="0.25">
      <c r="A116" t="s">
        <v>147</v>
      </c>
      <c r="B116" t="s">
        <v>77</v>
      </c>
      <c r="C116" s="30" t="s">
        <v>190</v>
      </c>
      <c r="D116" s="30" t="s">
        <v>190</v>
      </c>
      <c r="E116" s="28" t="s">
        <v>190</v>
      </c>
      <c r="F116" s="30" t="s">
        <v>190</v>
      </c>
      <c r="G116" s="30" t="s">
        <v>190</v>
      </c>
      <c r="H116" s="28" t="s">
        <v>354</v>
      </c>
      <c r="I116" s="30"/>
      <c r="J116" s="30"/>
      <c r="L116" s="2">
        <f t="shared" si="13"/>
        <v>0</v>
      </c>
      <c r="N116" s="31">
        <f t="shared" si="11"/>
        <v>100</v>
      </c>
      <c r="P116" s="2">
        <f t="shared" si="14"/>
        <v>100</v>
      </c>
      <c r="Q116" s="2">
        <v>100</v>
      </c>
      <c r="R116" s="2">
        <v>0</v>
      </c>
      <c r="S116" s="2">
        <f t="shared" si="15"/>
        <v>100</v>
      </c>
      <c r="T116" s="29">
        <f t="shared" si="12"/>
        <v>0</v>
      </c>
      <c r="V116" s="30">
        <v>101</v>
      </c>
    </row>
    <row r="117" spans="1:24" x14ac:dyDescent="0.25">
      <c r="A117" t="s">
        <v>148</v>
      </c>
      <c r="B117" t="s">
        <v>149</v>
      </c>
      <c r="C117" s="30" t="s">
        <v>190</v>
      </c>
      <c r="D117" s="30" t="s">
        <v>190</v>
      </c>
      <c r="E117" s="28" t="s">
        <v>190</v>
      </c>
      <c r="F117" s="30" t="s">
        <v>190</v>
      </c>
      <c r="G117" s="30" t="s">
        <v>190</v>
      </c>
      <c r="H117" s="28" t="s">
        <v>354</v>
      </c>
      <c r="I117" s="30"/>
      <c r="J117" s="30"/>
      <c r="L117" s="2">
        <f t="shared" si="13"/>
        <v>0</v>
      </c>
      <c r="N117" s="31">
        <f t="shared" si="11"/>
        <v>100</v>
      </c>
      <c r="P117" s="2">
        <f t="shared" si="14"/>
        <v>100</v>
      </c>
      <c r="Q117" s="2">
        <v>100</v>
      </c>
      <c r="R117" s="2">
        <v>0</v>
      </c>
      <c r="S117" s="2">
        <f t="shared" si="15"/>
        <v>100</v>
      </c>
      <c r="T117" s="29">
        <f t="shared" si="12"/>
        <v>0</v>
      </c>
      <c r="V117" s="30">
        <v>243</v>
      </c>
    </row>
    <row r="118" spans="1:24" x14ac:dyDescent="0.25">
      <c r="A118" t="s">
        <v>150</v>
      </c>
      <c r="B118" t="s">
        <v>26</v>
      </c>
      <c r="C118" s="30" t="s">
        <v>190</v>
      </c>
      <c r="D118" s="30" t="s">
        <v>190</v>
      </c>
      <c r="E118" s="28" t="s">
        <v>190</v>
      </c>
      <c r="F118" s="30" t="s">
        <v>191</v>
      </c>
      <c r="G118" s="30" t="s">
        <v>190</v>
      </c>
      <c r="H118" s="28" t="s">
        <v>354</v>
      </c>
      <c r="I118" s="30"/>
      <c r="J118" s="30"/>
      <c r="L118" s="2">
        <f t="shared" si="13"/>
        <v>10</v>
      </c>
      <c r="N118" s="31">
        <f t="shared" si="11"/>
        <v>100</v>
      </c>
      <c r="P118" s="2">
        <f t="shared" si="14"/>
        <v>110</v>
      </c>
      <c r="Q118" s="2">
        <v>100</v>
      </c>
      <c r="R118" s="2">
        <v>10</v>
      </c>
      <c r="S118" s="2">
        <f t="shared" si="15"/>
        <v>110</v>
      </c>
      <c r="T118" s="29">
        <f t="shared" si="12"/>
        <v>0</v>
      </c>
      <c r="V118" s="30">
        <v>9016</v>
      </c>
      <c r="W118" s="14"/>
    </row>
    <row r="119" spans="1:24" x14ac:dyDescent="0.25">
      <c r="A119" t="s">
        <v>151</v>
      </c>
      <c r="B119" t="s">
        <v>152</v>
      </c>
      <c r="C119" s="30" t="s">
        <v>190</v>
      </c>
      <c r="D119" s="30" t="s">
        <v>190</v>
      </c>
      <c r="E119" s="28" t="s">
        <v>191</v>
      </c>
      <c r="F119" s="30" t="s">
        <v>190</v>
      </c>
      <c r="G119" s="30" t="s">
        <v>190</v>
      </c>
      <c r="H119" s="28" t="s">
        <v>354</v>
      </c>
      <c r="I119" s="30"/>
      <c r="J119" s="30"/>
      <c r="L119" s="2">
        <f t="shared" si="13"/>
        <v>10</v>
      </c>
      <c r="N119" s="31">
        <f t="shared" si="11"/>
        <v>100</v>
      </c>
      <c r="P119" s="2">
        <f t="shared" si="14"/>
        <v>110</v>
      </c>
      <c r="Q119" s="2">
        <v>100</v>
      </c>
      <c r="R119" s="2">
        <v>10</v>
      </c>
      <c r="S119" s="2">
        <f t="shared" si="15"/>
        <v>110</v>
      </c>
      <c r="T119" s="29">
        <f t="shared" si="12"/>
        <v>0</v>
      </c>
      <c r="V119" s="30">
        <v>3627</v>
      </c>
      <c r="W119" s="14"/>
    </row>
    <row r="120" spans="1:24" x14ac:dyDescent="0.25">
      <c r="A120" t="s">
        <v>153</v>
      </c>
      <c r="B120" t="s">
        <v>154</v>
      </c>
      <c r="C120" s="30" t="s">
        <v>190</v>
      </c>
      <c r="D120" s="30" t="s">
        <v>191</v>
      </c>
      <c r="E120" s="28" t="s">
        <v>190</v>
      </c>
      <c r="F120" s="30" t="s">
        <v>190</v>
      </c>
      <c r="G120" s="30" t="s">
        <v>190</v>
      </c>
      <c r="H120" s="28" t="s">
        <v>356</v>
      </c>
      <c r="I120" s="30"/>
      <c r="J120" s="30"/>
      <c r="L120" s="2">
        <f t="shared" si="13"/>
        <v>10</v>
      </c>
      <c r="N120" s="31">
        <f t="shared" si="11"/>
        <v>100</v>
      </c>
      <c r="P120" s="2">
        <f t="shared" si="14"/>
        <v>110</v>
      </c>
      <c r="Q120" s="2">
        <v>100</v>
      </c>
      <c r="R120" s="2">
        <v>10</v>
      </c>
      <c r="S120" s="2">
        <f t="shared" si="15"/>
        <v>110</v>
      </c>
      <c r="T120" s="29">
        <f t="shared" si="12"/>
        <v>0</v>
      </c>
      <c r="V120" s="30">
        <v>1069</v>
      </c>
      <c r="W120" s="14"/>
    </row>
    <row r="121" spans="1:24" x14ac:dyDescent="0.25">
      <c r="A121" t="s">
        <v>155</v>
      </c>
      <c r="B121" t="s">
        <v>156</v>
      </c>
      <c r="C121" s="30" t="s">
        <v>190</v>
      </c>
      <c r="D121" s="30" t="s">
        <v>190</v>
      </c>
      <c r="E121" s="28" t="s">
        <v>190</v>
      </c>
      <c r="F121" s="30" t="s">
        <v>190</v>
      </c>
      <c r="G121" s="30" t="s">
        <v>191</v>
      </c>
      <c r="H121" s="28" t="s">
        <v>354</v>
      </c>
      <c r="I121" s="30"/>
      <c r="J121" s="30"/>
      <c r="L121" s="2">
        <f t="shared" si="13"/>
        <v>10</v>
      </c>
      <c r="N121" s="31">
        <f t="shared" si="11"/>
        <v>100</v>
      </c>
      <c r="P121" s="2">
        <f t="shared" si="14"/>
        <v>110</v>
      </c>
      <c r="Q121" s="2">
        <v>100</v>
      </c>
      <c r="R121" s="2">
        <v>10</v>
      </c>
      <c r="S121" s="2">
        <f t="shared" si="15"/>
        <v>110</v>
      </c>
      <c r="T121" s="29">
        <f t="shared" si="12"/>
        <v>0</v>
      </c>
      <c r="V121" s="30">
        <v>159</v>
      </c>
      <c r="W121" s="14"/>
    </row>
    <row r="122" spans="1:24" x14ac:dyDescent="0.25">
      <c r="A122" t="s">
        <v>157</v>
      </c>
      <c r="B122" t="s">
        <v>91</v>
      </c>
      <c r="C122" s="30" t="s">
        <v>190</v>
      </c>
      <c r="D122" s="30" t="s">
        <v>190</v>
      </c>
      <c r="E122" s="28" t="s">
        <v>190</v>
      </c>
      <c r="F122" s="30" t="s">
        <v>190</v>
      </c>
      <c r="G122" s="30" t="s">
        <v>191</v>
      </c>
      <c r="H122" s="28" t="s">
        <v>354</v>
      </c>
      <c r="I122" s="30"/>
      <c r="J122" s="30"/>
      <c r="L122" s="2">
        <f t="shared" si="13"/>
        <v>10</v>
      </c>
      <c r="N122" s="31">
        <f t="shared" si="11"/>
        <v>100</v>
      </c>
      <c r="P122" s="2">
        <f t="shared" si="14"/>
        <v>110</v>
      </c>
      <c r="Q122" s="2">
        <v>100</v>
      </c>
      <c r="R122" s="2">
        <v>10</v>
      </c>
      <c r="S122" s="2">
        <f t="shared" si="15"/>
        <v>110</v>
      </c>
      <c r="T122" s="29">
        <f t="shared" si="12"/>
        <v>0</v>
      </c>
      <c r="V122" s="30">
        <v>10324</v>
      </c>
      <c r="W122" s="14"/>
    </row>
    <row r="123" spans="1:24" x14ac:dyDescent="0.25">
      <c r="A123" t="s">
        <v>158</v>
      </c>
      <c r="B123" t="s">
        <v>159</v>
      </c>
      <c r="C123" s="30" t="s">
        <v>190</v>
      </c>
      <c r="D123" s="30" t="s">
        <v>191</v>
      </c>
      <c r="E123" s="28" t="s">
        <v>191</v>
      </c>
      <c r="F123" s="30" t="s">
        <v>190</v>
      </c>
      <c r="G123" s="30" t="s">
        <v>190</v>
      </c>
      <c r="H123" s="28" t="s">
        <v>354</v>
      </c>
      <c r="I123" s="30"/>
      <c r="J123" s="30"/>
      <c r="L123" s="2">
        <f t="shared" si="13"/>
        <v>20</v>
      </c>
      <c r="N123" s="31">
        <f t="shared" si="11"/>
        <v>100</v>
      </c>
      <c r="P123" s="2">
        <f t="shared" si="14"/>
        <v>120</v>
      </c>
      <c r="Q123" s="2">
        <v>100</v>
      </c>
      <c r="R123" s="2">
        <v>20</v>
      </c>
      <c r="S123" s="2">
        <f>Q123+R123</f>
        <v>120</v>
      </c>
      <c r="T123" s="29">
        <f>P123-S123</f>
        <v>0</v>
      </c>
      <c r="V123" s="30">
        <v>247</v>
      </c>
      <c r="W123" s="14"/>
    </row>
    <row r="124" spans="1:24" x14ac:dyDescent="0.25">
      <c r="A124" t="s">
        <v>240</v>
      </c>
      <c r="B124" t="s">
        <v>26</v>
      </c>
      <c r="C124" s="30" t="s">
        <v>190</v>
      </c>
      <c r="D124" s="30" t="s">
        <v>190</v>
      </c>
      <c r="E124" s="28" t="s">
        <v>190</v>
      </c>
      <c r="F124" s="30" t="s">
        <v>190</v>
      </c>
      <c r="G124" s="30" t="s">
        <v>190</v>
      </c>
      <c r="H124" s="28" t="s">
        <v>354</v>
      </c>
      <c r="I124" s="30"/>
      <c r="J124" s="30"/>
      <c r="L124" s="2">
        <f t="shared" si="13"/>
        <v>0</v>
      </c>
      <c r="N124" s="31">
        <f t="shared" si="11"/>
        <v>100</v>
      </c>
      <c r="P124" s="2">
        <f t="shared" si="14"/>
        <v>100</v>
      </c>
      <c r="Q124" s="2">
        <v>100</v>
      </c>
      <c r="R124" s="2">
        <v>0</v>
      </c>
      <c r="S124" s="2">
        <f t="shared" si="15"/>
        <v>100</v>
      </c>
      <c r="T124" s="29">
        <f t="shared" si="12"/>
        <v>0</v>
      </c>
      <c r="V124" s="30">
        <v>7957</v>
      </c>
      <c r="W124" s="14"/>
    </row>
    <row r="125" spans="1:24" s="40" customFormat="1" x14ac:dyDescent="0.25">
      <c r="A125" s="40" t="s">
        <v>160</v>
      </c>
      <c r="B125" s="40" t="s">
        <v>91</v>
      </c>
      <c r="C125" s="41" t="s">
        <v>190</v>
      </c>
      <c r="D125" s="41" t="s">
        <v>191</v>
      </c>
      <c r="E125" s="42" t="s">
        <v>190</v>
      </c>
      <c r="F125" s="41" t="s">
        <v>190</v>
      </c>
      <c r="G125" s="41" t="s">
        <v>190</v>
      </c>
      <c r="H125" s="42" t="s">
        <v>356</v>
      </c>
      <c r="I125" s="41"/>
      <c r="J125" s="41"/>
      <c r="L125" s="43">
        <v>0</v>
      </c>
      <c r="N125" s="44">
        <f t="shared" si="11"/>
        <v>100</v>
      </c>
      <c r="P125" s="43">
        <f t="shared" si="14"/>
        <v>100</v>
      </c>
      <c r="Q125" s="43">
        <v>100</v>
      </c>
      <c r="R125" s="43">
        <v>0</v>
      </c>
      <c r="S125" s="43">
        <f t="shared" si="15"/>
        <v>100</v>
      </c>
      <c r="T125" s="83">
        <f t="shared" si="12"/>
        <v>0</v>
      </c>
      <c r="V125" s="41">
        <v>291</v>
      </c>
      <c r="X125" s="69" t="s">
        <v>249</v>
      </c>
    </row>
    <row r="126" spans="1:24" x14ac:dyDescent="0.25">
      <c r="A126" t="s">
        <v>161</v>
      </c>
      <c r="B126" t="s">
        <v>152</v>
      </c>
      <c r="C126" s="56" t="s">
        <v>190</v>
      </c>
      <c r="D126" s="30" t="s">
        <v>190</v>
      </c>
      <c r="E126" s="28" t="s">
        <v>190</v>
      </c>
      <c r="F126" s="30" t="s">
        <v>190</v>
      </c>
      <c r="G126" s="30" t="s">
        <v>190</v>
      </c>
      <c r="H126" s="28" t="s">
        <v>354</v>
      </c>
      <c r="I126" s="30"/>
      <c r="J126" s="30"/>
      <c r="L126" s="2">
        <f t="shared" si="13"/>
        <v>0</v>
      </c>
      <c r="N126" s="31">
        <f t="shared" si="11"/>
        <v>100</v>
      </c>
      <c r="P126" s="2">
        <f t="shared" si="14"/>
        <v>100</v>
      </c>
      <c r="Q126" s="2">
        <v>100</v>
      </c>
      <c r="R126" s="2">
        <v>0</v>
      </c>
      <c r="S126" s="2">
        <f t="shared" si="15"/>
        <v>100</v>
      </c>
      <c r="T126" s="29">
        <f t="shared" si="12"/>
        <v>0</v>
      </c>
      <c r="V126" s="30">
        <v>13616</v>
      </c>
      <c r="W126" s="14"/>
    </row>
    <row r="127" spans="1:24" x14ac:dyDescent="0.25">
      <c r="A127" t="s">
        <v>162</v>
      </c>
      <c r="B127" t="s">
        <v>152</v>
      </c>
      <c r="C127" s="30" t="s">
        <v>190</v>
      </c>
      <c r="D127" s="30" t="s">
        <v>190</v>
      </c>
      <c r="E127" s="28" t="s">
        <v>190</v>
      </c>
      <c r="F127" s="30" t="s">
        <v>190</v>
      </c>
      <c r="G127" s="30" t="s">
        <v>190</v>
      </c>
      <c r="H127" s="28" t="s">
        <v>354</v>
      </c>
      <c r="I127" s="30"/>
      <c r="J127" s="30"/>
      <c r="L127" s="2">
        <f t="shared" si="13"/>
        <v>0</v>
      </c>
      <c r="N127" s="31">
        <f t="shared" si="11"/>
        <v>100</v>
      </c>
      <c r="P127" s="2">
        <f t="shared" si="14"/>
        <v>100</v>
      </c>
      <c r="Q127" s="2">
        <v>100</v>
      </c>
      <c r="R127" s="2">
        <v>0</v>
      </c>
      <c r="S127" s="2">
        <f t="shared" si="15"/>
        <v>100</v>
      </c>
      <c r="T127" s="29">
        <f t="shared" si="12"/>
        <v>0</v>
      </c>
      <c r="V127" s="30" t="s">
        <v>383</v>
      </c>
      <c r="W127" s="14"/>
    </row>
    <row r="128" spans="1:24" s="59" customFormat="1" x14ac:dyDescent="0.25">
      <c r="A128" s="59" t="s">
        <v>199</v>
      </c>
      <c r="B128" s="59" t="s">
        <v>200</v>
      </c>
      <c r="C128" s="60" t="s">
        <v>354</v>
      </c>
      <c r="D128" s="60" t="s">
        <v>190</v>
      </c>
      <c r="E128" s="61" t="s">
        <v>190</v>
      </c>
      <c r="F128" s="60" t="s">
        <v>190</v>
      </c>
      <c r="G128" s="60" t="s">
        <v>190</v>
      </c>
      <c r="H128" s="61" t="s">
        <v>356</v>
      </c>
      <c r="I128" s="60"/>
      <c r="J128" s="60"/>
      <c r="L128" s="62">
        <f t="shared" si="13"/>
        <v>0</v>
      </c>
      <c r="N128" s="54">
        <v>40</v>
      </c>
      <c r="P128" s="62">
        <v>100</v>
      </c>
      <c r="Q128" s="62">
        <v>100</v>
      </c>
      <c r="R128" s="62">
        <v>0</v>
      </c>
      <c r="S128" s="62">
        <f t="shared" si="15"/>
        <v>100</v>
      </c>
      <c r="T128" s="63">
        <f t="shared" si="12"/>
        <v>0</v>
      </c>
      <c r="V128" s="60"/>
      <c r="X128" s="60" t="s">
        <v>212</v>
      </c>
    </row>
    <row r="129" spans="1:25" x14ac:dyDescent="0.25">
      <c r="A129" t="s">
        <v>163</v>
      </c>
      <c r="B129" t="s">
        <v>28</v>
      </c>
      <c r="C129" s="30" t="s">
        <v>190</v>
      </c>
      <c r="D129" s="30" t="s">
        <v>190</v>
      </c>
      <c r="E129" s="28" t="s">
        <v>191</v>
      </c>
      <c r="F129" s="30" t="s">
        <v>191</v>
      </c>
      <c r="G129" s="30" t="s">
        <v>190</v>
      </c>
      <c r="H129" s="28" t="s">
        <v>354</v>
      </c>
      <c r="I129" s="30"/>
      <c r="J129" s="30"/>
      <c r="L129" s="2">
        <f t="shared" ref="L129:L135" si="31">IF(D129="N",D$3,0)+IF(E129="N",E$3,0)+IF(F129="N",F$3,0)+IF(G129="N",G$3,0)+IF(H129="Y",H$3,0)+IF(I129="Y",I$3,0)</f>
        <v>20</v>
      </c>
      <c r="N129" s="31">
        <f t="shared" si="11"/>
        <v>100</v>
      </c>
      <c r="P129" s="2">
        <f t="shared" ref="P129:P135" si="32">N129+L129</f>
        <v>120</v>
      </c>
      <c r="Q129" s="2">
        <v>100</v>
      </c>
      <c r="R129" s="2">
        <v>20</v>
      </c>
      <c r="S129" s="2">
        <f t="shared" si="15"/>
        <v>120</v>
      </c>
      <c r="T129" s="29">
        <f t="shared" si="12"/>
        <v>0</v>
      </c>
      <c r="V129" s="30">
        <v>2102</v>
      </c>
      <c r="W129" s="14"/>
    </row>
    <row r="130" spans="1:25" x14ac:dyDescent="0.25">
      <c r="A130" t="s">
        <v>164</v>
      </c>
      <c r="B130" t="s">
        <v>165</v>
      </c>
      <c r="C130" s="30" t="s">
        <v>190</v>
      </c>
      <c r="D130" s="30" t="s">
        <v>190</v>
      </c>
      <c r="E130" s="28" t="s">
        <v>190</v>
      </c>
      <c r="F130" s="30" t="s">
        <v>190</v>
      </c>
      <c r="G130" s="30" t="s">
        <v>190</v>
      </c>
      <c r="H130" s="28" t="s">
        <v>354</v>
      </c>
      <c r="I130" s="30"/>
      <c r="J130" s="30"/>
      <c r="L130" s="2">
        <f t="shared" si="31"/>
        <v>0</v>
      </c>
      <c r="N130" s="31">
        <f t="shared" si="11"/>
        <v>100</v>
      </c>
      <c r="P130" s="2">
        <f t="shared" si="32"/>
        <v>100</v>
      </c>
      <c r="Q130" s="2">
        <v>100</v>
      </c>
      <c r="R130" s="2">
        <v>0</v>
      </c>
      <c r="S130" s="2">
        <f t="shared" si="15"/>
        <v>100</v>
      </c>
      <c r="T130" s="29">
        <f t="shared" si="12"/>
        <v>0</v>
      </c>
      <c r="V130" s="30">
        <v>1350</v>
      </c>
      <c r="W130" s="14"/>
    </row>
    <row r="131" spans="1:25" x14ac:dyDescent="0.25">
      <c r="A131" s="14" t="s">
        <v>164</v>
      </c>
      <c r="B131" s="14" t="s">
        <v>26</v>
      </c>
      <c r="C131" s="30" t="s">
        <v>190</v>
      </c>
      <c r="D131" s="30" t="s">
        <v>190</v>
      </c>
      <c r="E131" s="28" t="s">
        <v>191</v>
      </c>
      <c r="F131" s="30" t="s">
        <v>190</v>
      </c>
      <c r="G131" s="30" t="s">
        <v>190</v>
      </c>
      <c r="H131" s="28" t="s">
        <v>354</v>
      </c>
      <c r="I131" s="30"/>
      <c r="J131" s="30"/>
      <c r="L131" s="2">
        <f>IF(D131="N",D$3,0)+IF(E131="N",E$3,0)+IF(F131="N",F$3,0)+IF(G131="N",G$3,0)+IF(H131="Y",H$3,0)+IF(I131="Y",I$3,0)</f>
        <v>10</v>
      </c>
      <c r="N131" s="31">
        <f>IF(J131="Y",J$3,100)</f>
        <v>100</v>
      </c>
      <c r="P131" s="2">
        <f>N131+L131</f>
        <v>110</v>
      </c>
      <c r="Q131" s="2">
        <v>100</v>
      </c>
      <c r="R131" s="2">
        <v>10</v>
      </c>
      <c r="S131" s="2">
        <f>Q131+R131</f>
        <v>110</v>
      </c>
      <c r="T131" s="29">
        <f>P131-S131</f>
        <v>0</v>
      </c>
      <c r="V131" s="30">
        <v>120</v>
      </c>
      <c r="X131" s="30"/>
      <c r="Y131" s="30"/>
    </row>
    <row r="132" spans="1:25" s="73" customFormat="1" x14ac:dyDescent="0.25">
      <c r="A132" s="73" t="s">
        <v>346</v>
      </c>
      <c r="B132" s="73" t="s">
        <v>8</v>
      </c>
      <c r="C132" s="74" t="s">
        <v>190</v>
      </c>
      <c r="D132" s="74" t="s">
        <v>190</v>
      </c>
      <c r="E132" s="75" t="s">
        <v>190</v>
      </c>
      <c r="F132" s="74" t="s">
        <v>190</v>
      </c>
      <c r="G132" s="74" t="s">
        <v>191</v>
      </c>
      <c r="H132" s="75" t="s">
        <v>354</v>
      </c>
      <c r="I132" s="74"/>
      <c r="J132" s="74"/>
      <c r="L132" s="76">
        <f t="shared" ref="L132" si="33">IF(D132="N",D$3,0)+IF(E132="N",E$3,0)+IF(F132="N",F$3,0)+IF(G132="N",G$3,0)+IF(H132="Y",H$3,0)+IF(I132="Y",I$3,0)</f>
        <v>10</v>
      </c>
      <c r="N132" s="77">
        <f t="shared" ref="N132" si="34">IF(J132="Y",J$3,100)</f>
        <v>100</v>
      </c>
      <c r="P132" s="76">
        <f t="shared" ref="P132" si="35">N132+L132</f>
        <v>110</v>
      </c>
      <c r="Q132" s="76">
        <v>100</v>
      </c>
      <c r="R132" s="76">
        <v>10</v>
      </c>
      <c r="S132" s="76">
        <f t="shared" ref="S132" si="36">Q132+R132</f>
        <v>110</v>
      </c>
      <c r="T132" s="78">
        <f t="shared" ref="T132" si="37">P132-S132</f>
        <v>0</v>
      </c>
      <c r="V132" s="74">
        <v>702</v>
      </c>
      <c r="X132" s="73" t="s">
        <v>347</v>
      </c>
    </row>
    <row r="133" spans="1:25" x14ac:dyDescent="0.25">
      <c r="A133" t="s">
        <v>166</v>
      </c>
      <c r="B133" t="s">
        <v>167</v>
      </c>
      <c r="C133" s="30" t="s">
        <v>190</v>
      </c>
      <c r="D133" s="30" t="s">
        <v>190</v>
      </c>
      <c r="E133" s="28" t="s">
        <v>190</v>
      </c>
      <c r="F133" s="30" t="s">
        <v>190</v>
      </c>
      <c r="G133" s="30" t="s">
        <v>190</v>
      </c>
      <c r="H133" s="28" t="s">
        <v>354</v>
      </c>
      <c r="I133" s="30"/>
      <c r="J133" s="30"/>
      <c r="L133" s="2">
        <f t="shared" si="31"/>
        <v>0</v>
      </c>
      <c r="N133" s="31">
        <f>IF(J133="Y",J$3,100)</f>
        <v>100</v>
      </c>
      <c r="P133" s="2">
        <f t="shared" si="32"/>
        <v>100</v>
      </c>
      <c r="Q133" s="2">
        <v>100</v>
      </c>
      <c r="R133" s="2">
        <v>0</v>
      </c>
      <c r="S133" s="2">
        <f>Q133+R133</f>
        <v>100</v>
      </c>
      <c r="T133" s="29">
        <f>P133-S133</f>
        <v>0</v>
      </c>
      <c r="V133" s="30">
        <v>1684</v>
      </c>
      <c r="W133" s="14"/>
    </row>
    <row r="134" spans="1:25" x14ac:dyDescent="0.25">
      <c r="A134" s="14" t="s">
        <v>252</v>
      </c>
      <c r="B134" t="s">
        <v>230</v>
      </c>
      <c r="C134" s="30" t="s">
        <v>190</v>
      </c>
      <c r="D134" s="30" t="s">
        <v>190</v>
      </c>
      <c r="E134" s="28" t="s">
        <v>190</v>
      </c>
      <c r="F134" s="30" t="s">
        <v>190</v>
      </c>
      <c r="G134" s="30" t="s">
        <v>190</v>
      </c>
      <c r="H134" s="28" t="s">
        <v>354</v>
      </c>
      <c r="I134" s="30"/>
      <c r="J134" s="30"/>
      <c r="L134" s="2">
        <f>IF(D134="N",D$3,0)+IF(E134="N",E$3,0)+IF(F134="N",F$3,0)+IF(G134="N",G$3,0)+IF(H134="Y",H$3,0)+IF(I134="Y",I$3,0)</f>
        <v>0</v>
      </c>
      <c r="N134" s="31">
        <f>IF(J134="Y",J$3,100)</f>
        <v>100</v>
      </c>
      <c r="P134" s="2">
        <f>N134+L134</f>
        <v>100</v>
      </c>
      <c r="Q134" s="2">
        <v>100</v>
      </c>
      <c r="R134" s="2">
        <v>0</v>
      </c>
      <c r="S134" s="2">
        <f>Q134+R134</f>
        <v>100</v>
      </c>
      <c r="T134" s="29">
        <f>P134-S134</f>
        <v>0</v>
      </c>
      <c r="V134" s="30">
        <v>349</v>
      </c>
      <c r="W134" s="14"/>
    </row>
    <row r="135" spans="1:25" x14ac:dyDescent="0.25">
      <c r="A135" t="s">
        <v>168</v>
      </c>
      <c r="B135" t="s">
        <v>40</v>
      </c>
      <c r="C135" s="30" t="s">
        <v>190</v>
      </c>
      <c r="D135" s="30" t="s">
        <v>190</v>
      </c>
      <c r="E135" s="28" t="s">
        <v>190</v>
      </c>
      <c r="F135" s="30" t="s">
        <v>190</v>
      </c>
      <c r="G135" s="30" t="s">
        <v>190</v>
      </c>
      <c r="H135" s="28" t="s">
        <v>354</v>
      </c>
      <c r="I135" s="30"/>
      <c r="J135" s="30"/>
      <c r="L135" s="2">
        <f t="shared" si="31"/>
        <v>0</v>
      </c>
      <c r="N135" s="31">
        <f>IF(J135="Y",J$3,100)</f>
        <v>100</v>
      </c>
      <c r="P135" s="2">
        <f t="shared" si="32"/>
        <v>100</v>
      </c>
      <c r="Q135" s="2">
        <v>100</v>
      </c>
      <c r="R135" s="2">
        <v>0</v>
      </c>
      <c r="S135" s="2">
        <f t="shared" si="15"/>
        <v>100</v>
      </c>
      <c r="T135" s="29">
        <f>P135-S135</f>
        <v>0</v>
      </c>
      <c r="V135" s="30">
        <v>246</v>
      </c>
      <c r="W135" s="14"/>
    </row>
    <row r="136" spans="1:25" x14ac:dyDescent="0.25">
      <c r="C136" s="30"/>
      <c r="D136" s="30"/>
      <c r="E136" s="28"/>
      <c r="F136" s="30"/>
      <c r="G136" s="30"/>
      <c r="H136" s="30"/>
      <c r="I136" s="30"/>
      <c r="J136" s="30"/>
      <c r="L136" s="2"/>
      <c r="N136" s="31"/>
      <c r="S136" s="2"/>
      <c r="T136" s="29"/>
      <c r="W136" s="14"/>
    </row>
    <row r="137" spans="1:25" x14ac:dyDescent="0.25">
      <c r="A137" t="s">
        <v>194</v>
      </c>
      <c r="C137" s="30"/>
      <c r="D137" s="30"/>
      <c r="E137" s="28"/>
      <c r="F137" s="30"/>
      <c r="G137" s="30" t="s">
        <v>253</v>
      </c>
      <c r="H137" s="30"/>
      <c r="I137" s="30"/>
      <c r="J137" s="30"/>
      <c r="L137" s="2"/>
      <c r="N137" s="14"/>
      <c r="S137" s="2"/>
      <c r="T137" s="29"/>
      <c r="W137" s="14"/>
    </row>
    <row r="138" spans="1:25" x14ac:dyDescent="0.25">
      <c r="A138" s="99" t="s">
        <v>321</v>
      </c>
      <c r="B138" s="99" t="s">
        <v>26</v>
      </c>
      <c r="C138" s="30"/>
      <c r="D138" s="30"/>
      <c r="E138" s="28"/>
      <c r="F138" s="30"/>
      <c r="G138" s="30"/>
      <c r="H138" s="30"/>
      <c r="I138" s="30"/>
      <c r="J138" s="30"/>
      <c r="L138" s="2"/>
      <c r="N138" s="31">
        <v>250</v>
      </c>
      <c r="P138" s="2">
        <v>100</v>
      </c>
      <c r="Q138" s="2">
        <v>100</v>
      </c>
      <c r="R138" s="2">
        <v>0</v>
      </c>
      <c r="S138" s="2">
        <f t="shared" ref="S138:S140" si="38">Q138+R138</f>
        <v>100</v>
      </c>
      <c r="T138" s="29">
        <f t="shared" ref="T138:T140" si="39">P138-S138</f>
        <v>0</v>
      </c>
      <c r="V138" s="30">
        <v>3252</v>
      </c>
      <c r="W138" s="14"/>
    </row>
    <row r="139" spans="1:25" x14ac:dyDescent="0.25">
      <c r="A139" s="99" t="s">
        <v>322</v>
      </c>
      <c r="B139" s="99" t="s">
        <v>323</v>
      </c>
      <c r="C139" s="30"/>
      <c r="D139" s="30"/>
      <c r="E139" s="28"/>
      <c r="F139" s="30"/>
      <c r="G139" s="30"/>
      <c r="H139" s="30"/>
      <c r="I139" s="30"/>
      <c r="J139" s="30"/>
      <c r="L139" s="2"/>
      <c r="N139" s="31">
        <v>250</v>
      </c>
      <c r="P139" s="2">
        <v>100</v>
      </c>
      <c r="R139" s="2">
        <v>0</v>
      </c>
      <c r="S139" s="2">
        <f t="shared" si="38"/>
        <v>0</v>
      </c>
      <c r="T139" s="27">
        <f t="shared" si="39"/>
        <v>100</v>
      </c>
      <c r="W139" s="14"/>
    </row>
    <row r="140" spans="1:25" x14ac:dyDescent="0.25">
      <c r="A140" s="99" t="s">
        <v>324</v>
      </c>
      <c r="B140" s="99" t="s">
        <v>128</v>
      </c>
      <c r="C140" s="30"/>
      <c r="D140" s="30"/>
      <c r="E140" s="28"/>
      <c r="F140" s="30"/>
      <c r="G140" s="30"/>
      <c r="H140" s="30"/>
      <c r="I140" s="30"/>
      <c r="J140" s="30"/>
      <c r="L140" s="2"/>
      <c r="N140" s="31">
        <v>250</v>
      </c>
      <c r="P140" s="2">
        <v>100</v>
      </c>
      <c r="Q140" s="2">
        <v>100</v>
      </c>
      <c r="R140" s="2">
        <v>50</v>
      </c>
      <c r="S140" s="2">
        <f t="shared" si="38"/>
        <v>150</v>
      </c>
      <c r="T140" s="29">
        <f t="shared" si="39"/>
        <v>-50</v>
      </c>
      <c r="V140" s="30">
        <v>131</v>
      </c>
      <c r="W140" s="14"/>
    </row>
    <row r="141" spans="1:25" s="3" customFormat="1" x14ac:dyDescent="0.25">
      <c r="A141" s="100" t="s">
        <v>325</v>
      </c>
      <c r="B141" s="100" t="s">
        <v>326</v>
      </c>
      <c r="C141" s="53"/>
      <c r="D141" s="53"/>
      <c r="E141" s="25"/>
      <c r="F141" s="53"/>
      <c r="G141" s="53"/>
      <c r="H141" s="53"/>
      <c r="I141" s="53"/>
      <c r="J141" s="53"/>
      <c r="L141" s="11"/>
      <c r="N141" s="26">
        <v>250</v>
      </c>
      <c r="O141" s="15"/>
      <c r="P141" s="11"/>
      <c r="Q141" s="11"/>
      <c r="R141" s="11"/>
      <c r="S141" s="11"/>
      <c r="T141" s="27"/>
      <c r="V141" s="53"/>
      <c r="W141" s="3" t="s">
        <v>343</v>
      </c>
    </row>
    <row r="142" spans="1:25" x14ac:dyDescent="0.25">
      <c r="A142" s="99" t="s">
        <v>327</v>
      </c>
      <c r="B142" s="99" t="s">
        <v>328</v>
      </c>
      <c r="C142" s="30"/>
      <c r="D142" s="30"/>
      <c r="E142" s="28"/>
      <c r="F142" s="30"/>
      <c r="G142" s="30"/>
      <c r="H142" s="30"/>
      <c r="I142" s="30"/>
      <c r="J142" s="30"/>
      <c r="L142" s="2"/>
      <c r="N142" s="31">
        <v>250</v>
      </c>
      <c r="P142" s="2">
        <v>100</v>
      </c>
      <c r="Q142" s="2">
        <v>100</v>
      </c>
      <c r="R142" s="2">
        <v>0</v>
      </c>
      <c r="S142" s="2">
        <f t="shared" ref="S142:S146" si="40">Q142+R142</f>
        <v>100</v>
      </c>
      <c r="T142" s="29">
        <f t="shared" ref="T142:T146" si="41">P142-S142</f>
        <v>0</v>
      </c>
      <c r="V142" s="30">
        <v>6350</v>
      </c>
      <c r="W142" s="14"/>
    </row>
    <row r="143" spans="1:25" x14ac:dyDescent="0.25">
      <c r="A143" s="99" t="s">
        <v>336</v>
      </c>
      <c r="B143" s="99" t="s">
        <v>43</v>
      </c>
      <c r="C143" s="30"/>
      <c r="D143" s="30"/>
      <c r="E143" s="28"/>
      <c r="F143" s="30"/>
      <c r="G143" s="30"/>
      <c r="H143" s="30"/>
      <c r="I143" s="30"/>
      <c r="J143" s="30"/>
      <c r="L143" s="2"/>
      <c r="N143" s="31">
        <v>250</v>
      </c>
      <c r="P143" s="2">
        <v>100</v>
      </c>
      <c r="Q143" s="2">
        <v>100</v>
      </c>
      <c r="R143" s="2">
        <v>10</v>
      </c>
      <c r="S143" s="2">
        <f t="shared" si="40"/>
        <v>110</v>
      </c>
      <c r="T143" s="29">
        <f t="shared" si="41"/>
        <v>-10</v>
      </c>
      <c r="V143" s="30">
        <v>24191397652</v>
      </c>
      <c r="W143" s="14"/>
    </row>
    <row r="144" spans="1:25" x14ac:dyDescent="0.25">
      <c r="A144" s="99" t="s">
        <v>329</v>
      </c>
      <c r="B144" s="99" t="s">
        <v>330</v>
      </c>
      <c r="C144" s="30"/>
      <c r="D144" s="30"/>
      <c r="E144" s="28"/>
      <c r="F144" s="30"/>
      <c r="G144" s="30"/>
      <c r="H144" s="30"/>
      <c r="I144" s="30"/>
      <c r="J144" s="30"/>
      <c r="L144" s="2"/>
      <c r="N144" s="31">
        <v>250</v>
      </c>
      <c r="P144" s="2">
        <v>100</v>
      </c>
      <c r="Q144" s="2">
        <v>100</v>
      </c>
      <c r="R144" s="2">
        <v>0</v>
      </c>
      <c r="S144" s="2">
        <f t="shared" si="40"/>
        <v>100</v>
      </c>
      <c r="T144" s="29">
        <f t="shared" si="41"/>
        <v>0</v>
      </c>
      <c r="V144" s="30">
        <v>101</v>
      </c>
      <c r="W144" s="14"/>
    </row>
    <row r="145" spans="1:23" x14ac:dyDescent="0.25">
      <c r="A145" s="101" t="s">
        <v>331</v>
      </c>
      <c r="B145" s="101" t="s">
        <v>332</v>
      </c>
      <c r="C145" s="30"/>
      <c r="D145" s="30"/>
      <c r="E145" s="28"/>
      <c r="F145" s="30"/>
      <c r="G145" s="30"/>
      <c r="H145" s="30"/>
      <c r="I145" s="30"/>
      <c r="J145" s="30"/>
      <c r="L145" s="2"/>
      <c r="N145" s="31">
        <v>250</v>
      </c>
      <c r="P145" s="2">
        <v>100</v>
      </c>
      <c r="Q145" s="2">
        <v>100</v>
      </c>
      <c r="R145" s="2">
        <v>0</v>
      </c>
      <c r="S145" s="2">
        <f t="shared" si="40"/>
        <v>100</v>
      </c>
      <c r="T145" s="29">
        <f t="shared" si="41"/>
        <v>0</v>
      </c>
      <c r="V145" s="30">
        <v>106</v>
      </c>
      <c r="W145" s="14"/>
    </row>
    <row r="146" spans="1:23" x14ac:dyDescent="0.25">
      <c r="A146" s="99" t="s">
        <v>333</v>
      </c>
      <c r="B146" s="99" t="s">
        <v>334</v>
      </c>
      <c r="C146" s="30"/>
      <c r="D146" s="30"/>
      <c r="E146" s="28"/>
      <c r="F146" s="30"/>
      <c r="G146" s="30"/>
      <c r="H146" s="30"/>
      <c r="I146" s="30"/>
      <c r="J146" s="30"/>
      <c r="L146" s="2"/>
      <c r="N146" s="31">
        <v>250</v>
      </c>
      <c r="P146" s="2">
        <v>100</v>
      </c>
      <c r="Q146" s="2">
        <v>100</v>
      </c>
      <c r="R146" s="2">
        <v>0</v>
      </c>
      <c r="S146" s="2">
        <f t="shared" si="40"/>
        <v>100</v>
      </c>
      <c r="T146" s="29">
        <f t="shared" si="41"/>
        <v>0</v>
      </c>
      <c r="V146" s="30">
        <v>2417</v>
      </c>
      <c r="W146" s="14"/>
    </row>
    <row r="147" spans="1:23" x14ac:dyDescent="0.25">
      <c r="C147" s="30"/>
      <c r="D147" s="30"/>
      <c r="E147" s="28"/>
      <c r="F147" s="30"/>
      <c r="G147" s="30"/>
      <c r="H147" s="30"/>
      <c r="I147" s="30"/>
      <c r="J147" s="30"/>
      <c r="L147" s="2"/>
      <c r="N147" s="31">
        <f>SUM(N138:N146)</f>
        <v>2250</v>
      </c>
      <c r="S147" s="2"/>
      <c r="T147" s="29"/>
      <c r="W147" s="14"/>
    </row>
    <row r="148" spans="1:23" x14ac:dyDescent="0.25">
      <c r="C148" s="30"/>
      <c r="D148" s="30"/>
      <c r="E148" s="28"/>
      <c r="F148" s="30"/>
      <c r="G148" s="30"/>
      <c r="H148" s="30"/>
      <c r="I148" s="30"/>
      <c r="J148" s="30"/>
      <c r="L148" s="2"/>
      <c r="M148" s="2"/>
      <c r="S148" s="31">
        <f t="shared" ref="S148" si="42">N148</f>
        <v>0</v>
      </c>
      <c r="T148" s="29"/>
      <c r="V148" s="14"/>
      <c r="W148" s="14"/>
    </row>
    <row r="149" spans="1:23" ht="15.75" x14ac:dyDescent="0.25">
      <c r="A149" s="103" t="s">
        <v>375</v>
      </c>
      <c r="B149" s="40"/>
      <c r="C149" s="41"/>
      <c r="D149" s="41"/>
      <c r="E149" s="42"/>
      <c r="F149" s="41"/>
      <c r="G149" s="41" t="s">
        <v>376</v>
      </c>
      <c r="H149" s="41"/>
      <c r="I149" s="103" t="s">
        <v>377</v>
      </c>
      <c r="J149" s="41"/>
      <c r="L149" s="2"/>
      <c r="N149" s="31"/>
      <c r="S149" s="31"/>
      <c r="T149" s="29"/>
      <c r="V149" s="14"/>
      <c r="W149" s="14"/>
    </row>
    <row r="150" spans="1:23" x14ac:dyDescent="0.25">
      <c r="C150" s="30"/>
      <c r="D150" s="30"/>
      <c r="E150" s="28"/>
      <c r="F150" s="30"/>
      <c r="G150" s="30"/>
      <c r="H150" s="30"/>
      <c r="I150" s="30"/>
      <c r="J150" s="30"/>
      <c r="L150" s="2"/>
      <c r="N150" s="31"/>
      <c r="S150" s="31"/>
      <c r="T150" s="29"/>
      <c r="V150" s="14"/>
      <c r="W150" s="14"/>
    </row>
    <row r="151" spans="1:23" x14ac:dyDescent="0.25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P151" s="30"/>
      <c r="Q151" s="30"/>
      <c r="R151" s="30"/>
      <c r="S151" s="30"/>
      <c r="T151" s="30"/>
      <c r="V151" s="14"/>
      <c r="W151" s="14"/>
    </row>
    <row r="152" spans="1:23" x14ac:dyDescent="0.25">
      <c r="A152" t="s">
        <v>177</v>
      </c>
      <c r="C152" s="30" t="s">
        <v>197</v>
      </c>
      <c r="D152" s="30">
        <f>COUNTIF(D5:D135,"y")</f>
        <v>109</v>
      </c>
      <c r="E152" s="30">
        <f>COUNTIF(E5:E135,"y")</f>
        <v>96</v>
      </c>
      <c r="F152" s="30">
        <f>COUNTIF(F5:F135,"y")</f>
        <v>90</v>
      </c>
      <c r="G152" s="30">
        <f>COUNTIF(G5:G135,"y")</f>
        <v>101</v>
      </c>
      <c r="H152" s="30"/>
      <c r="I152" s="30"/>
      <c r="J152" s="30"/>
      <c r="L152" s="2">
        <f>SUM(L6:L151)</f>
        <v>1430</v>
      </c>
      <c r="N152" s="2">
        <f>SUM(N5:N135)</f>
        <v>12140</v>
      </c>
      <c r="P152" s="2">
        <f>SUM(P5:P135)</f>
        <v>13725</v>
      </c>
      <c r="Q152" s="2">
        <f>SUM(Q5:Q146)</f>
        <v>11300</v>
      </c>
      <c r="R152" s="2">
        <f t="shared" ref="R152" si="43">SUM(R5:R146)</f>
        <v>1096</v>
      </c>
      <c r="S152" s="2">
        <f>SUM(S5:S146)</f>
        <v>12396</v>
      </c>
      <c r="T152" s="2">
        <f>SUM(T5:T146)</f>
        <v>1959</v>
      </c>
      <c r="V152" s="14"/>
      <c r="W152" s="14"/>
    </row>
    <row r="153" spans="1:23" x14ac:dyDescent="0.25">
      <c r="C153" s="14" t="s">
        <v>198</v>
      </c>
      <c r="D153" s="30">
        <f>COUNTIF(D5:D135,"n")</f>
        <v>22</v>
      </c>
      <c r="E153" s="30">
        <f>COUNTIF(E5:E135,"n")</f>
        <v>35</v>
      </c>
      <c r="F153" s="30">
        <f>COUNTIF(F5:F135,"n")</f>
        <v>41</v>
      </c>
      <c r="G153" s="30">
        <f>COUNTIF(G5:G135,"n")</f>
        <v>30</v>
      </c>
      <c r="H153" s="30">
        <f>SUM(D153:G153)</f>
        <v>128</v>
      </c>
      <c r="J153" s="39" t="s">
        <v>201</v>
      </c>
      <c r="L153" s="30">
        <f>COUNTIF(L5:L135,"40.00")</f>
        <v>1</v>
      </c>
      <c r="P153" s="2" t="s">
        <v>286</v>
      </c>
      <c r="Q153" s="2">
        <v>0</v>
      </c>
      <c r="V153" s="14"/>
      <c r="W153" s="14"/>
    </row>
    <row r="154" spans="1:23" x14ac:dyDescent="0.25">
      <c r="D154" s="30">
        <f>SUM(D152:D153)</f>
        <v>131</v>
      </c>
      <c r="E154" s="30">
        <f t="shared" ref="E154:G154" si="44">SUM(E152:E153)</f>
        <v>131</v>
      </c>
      <c r="F154" s="30">
        <f t="shared" si="44"/>
        <v>131</v>
      </c>
      <c r="G154" s="30">
        <f t="shared" si="44"/>
        <v>131</v>
      </c>
      <c r="J154" s="39" t="s">
        <v>243</v>
      </c>
      <c r="L154" s="30">
        <f>COUNTIF(L5:L135,"30.00")</f>
        <v>2</v>
      </c>
      <c r="Q154" s="2">
        <f>Q152-Q153</f>
        <v>11300</v>
      </c>
      <c r="V154" s="14"/>
      <c r="W154" s="14"/>
    </row>
    <row r="155" spans="1:23" x14ac:dyDescent="0.25">
      <c r="C155" s="14" t="s">
        <v>292</v>
      </c>
      <c r="D155" s="30">
        <f>COUNTIF(D5:D135,"na")</f>
        <v>0</v>
      </c>
      <c r="E155" s="30">
        <f t="shared" ref="E155:G155" si="45">COUNTIF(E5:E135,"na")</f>
        <v>0</v>
      </c>
      <c r="F155" s="30">
        <f t="shared" si="45"/>
        <v>0</v>
      </c>
      <c r="G155" s="30">
        <f t="shared" si="45"/>
        <v>0</v>
      </c>
      <c r="J155" s="39" t="s">
        <v>244</v>
      </c>
      <c r="L155" s="30">
        <f>COUNTIF(L5:L135,"20.00")</f>
        <v>22</v>
      </c>
      <c r="P155" s="52" t="s">
        <v>220</v>
      </c>
      <c r="Q155" s="51" t="s">
        <v>188</v>
      </c>
    </row>
    <row r="156" spans="1:23" x14ac:dyDescent="0.25">
      <c r="Q156" s="14"/>
    </row>
    <row r="157" spans="1:23" x14ac:dyDescent="0.25">
      <c r="D157" s="14" t="s">
        <v>371</v>
      </c>
      <c r="F157" s="14" t="s">
        <v>372</v>
      </c>
      <c r="H157" s="14" t="s">
        <v>351</v>
      </c>
      <c r="N157" s="89">
        <f>COUNTIF(N5:N135,100)</f>
        <v>115</v>
      </c>
      <c r="P157" s="89" t="s">
        <v>188</v>
      </c>
      <c r="Q157" s="89">
        <f>COUNTIF(Q5:Q146,100)</f>
        <v>109</v>
      </c>
    </row>
    <row r="158" spans="1:23" x14ac:dyDescent="0.25">
      <c r="E158" s="14" t="s">
        <v>342</v>
      </c>
    </row>
    <row r="159" spans="1:23" x14ac:dyDescent="0.25">
      <c r="D159" s="14" t="s">
        <v>353</v>
      </c>
      <c r="F159" s="14" t="s">
        <v>348</v>
      </c>
      <c r="N159" s="89">
        <f>COUNTIF(N5:N135,40)</f>
        <v>16</v>
      </c>
      <c r="Q159" s="89">
        <f>COUNTIF(Q5:Q146,40)</f>
        <v>10</v>
      </c>
    </row>
    <row r="160" spans="1:23" x14ac:dyDescent="0.25">
      <c r="D160" s="14" t="s">
        <v>373</v>
      </c>
    </row>
    <row r="162" spans="4:9" x14ac:dyDescent="0.25">
      <c r="D162" s="14" t="s">
        <v>344</v>
      </c>
      <c r="F162" s="14" t="s">
        <v>345</v>
      </c>
    </row>
    <row r="163" spans="4:9" x14ac:dyDescent="0.25">
      <c r="I163" s="14" t="s">
        <v>188</v>
      </c>
    </row>
  </sheetData>
  <autoFilter ref="A4:Y135" xr:uid="{00000000-0009-0000-0000-000002000000}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72"/>
  <sheetViews>
    <sheetView workbookViewId="0">
      <selection activeCell="D170" sqref="D170"/>
    </sheetView>
  </sheetViews>
  <sheetFormatPr defaultRowHeight="15" x14ac:dyDescent="0.25"/>
  <cols>
    <col min="1" max="1" width="16.85546875" customWidth="1"/>
    <col min="2" max="2" width="12.5703125" bestFit="1" customWidth="1"/>
    <col min="3" max="3" width="8.42578125" style="14" bestFit="1" customWidth="1"/>
    <col min="4" max="4" width="9.7109375" style="14" bestFit="1" customWidth="1"/>
    <col min="5" max="5" width="10.7109375" style="14" bestFit="1" customWidth="1"/>
    <col min="6" max="6" width="9.7109375" style="14" bestFit="1" customWidth="1"/>
    <col min="7" max="7" width="8.7109375" style="14" bestFit="1" customWidth="1"/>
    <col min="8" max="8" width="10.140625" style="14" bestFit="1" customWidth="1"/>
    <col min="9" max="10" width="9.42578125" style="14" bestFit="1" customWidth="1"/>
    <col min="11" max="11" width="2.28515625" style="14" customWidth="1"/>
    <col min="12" max="12" width="10.7109375" style="14" customWidth="1"/>
    <col min="13" max="13" width="2.5703125" style="14" customWidth="1"/>
    <col min="14" max="14" width="11.5703125" style="2" bestFit="1" customWidth="1"/>
    <col min="15" max="15" width="5.28515625" style="15" customWidth="1"/>
    <col min="16" max="16" width="15" style="2" customWidth="1"/>
    <col min="17" max="18" width="11.5703125" style="2" customWidth="1"/>
    <col min="19" max="19" width="13.42578125" style="14" customWidth="1"/>
    <col min="20" max="20" width="11.5703125" style="14" bestFit="1" customWidth="1"/>
    <col min="21" max="21" width="3.28515625" style="14" customWidth="1"/>
    <col min="22" max="22" width="15.85546875" style="30" customWidth="1"/>
    <col min="23" max="23" width="15.7109375" style="30" customWidth="1"/>
    <col min="24" max="24" width="17.28515625" style="14" customWidth="1"/>
    <col min="25" max="16384" width="9.140625" style="14"/>
  </cols>
  <sheetData>
    <row r="1" spans="1:24" x14ac:dyDescent="0.25">
      <c r="C1" s="12" t="s">
        <v>178</v>
      </c>
      <c r="D1" s="13"/>
      <c r="E1" s="13"/>
      <c r="F1" s="13"/>
      <c r="G1" s="13"/>
    </row>
    <row r="2" spans="1:24" s="21" customFormat="1" ht="39" x14ac:dyDescent="0.25">
      <c r="A2" t="s">
        <v>169</v>
      </c>
      <c r="B2" t="s">
        <v>170</v>
      </c>
      <c r="C2" s="16" t="s">
        <v>179</v>
      </c>
      <c r="D2" s="17">
        <v>42708</v>
      </c>
      <c r="E2" s="17">
        <v>42715</v>
      </c>
      <c r="F2" s="17">
        <v>42743</v>
      </c>
      <c r="G2" s="17">
        <v>42771</v>
      </c>
      <c r="H2" s="16" t="s">
        <v>180</v>
      </c>
      <c r="I2" s="16" t="s">
        <v>181</v>
      </c>
      <c r="J2" s="16" t="s">
        <v>182</v>
      </c>
      <c r="K2" s="16"/>
      <c r="L2" s="16" t="s">
        <v>183</v>
      </c>
      <c r="M2" s="18"/>
      <c r="N2" s="19" t="s">
        <v>407</v>
      </c>
      <c r="O2" s="20"/>
      <c r="P2" s="19" t="s">
        <v>184</v>
      </c>
      <c r="Q2" s="19" t="s">
        <v>218</v>
      </c>
      <c r="R2" s="19" t="s">
        <v>219</v>
      </c>
      <c r="S2" s="16" t="s">
        <v>185</v>
      </c>
      <c r="T2" s="16" t="s">
        <v>186</v>
      </c>
      <c r="V2" s="16" t="s">
        <v>202</v>
      </c>
      <c r="W2" s="16" t="s">
        <v>203</v>
      </c>
      <c r="X2" s="16" t="s">
        <v>253</v>
      </c>
    </row>
    <row r="3" spans="1:24" s="21" customFormat="1" x14ac:dyDescent="0.25">
      <c r="A3"/>
      <c r="B3" s="22" t="s">
        <v>187</v>
      </c>
      <c r="C3" s="23" t="s">
        <v>188</v>
      </c>
      <c r="D3" s="23">
        <v>10</v>
      </c>
      <c r="E3" s="24">
        <v>10</v>
      </c>
      <c r="F3" s="24">
        <v>10</v>
      </c>
      <c r="G3" s="24">
        <v>10</v>
      </c>
      <c r="H3" s="23">
        <v>25</v>
      </c>
      <c r="I3" s="23">
        <v>50</v>
      </c>
      <c r="J3" s="23">
        <v>300</v>
      </c>
      <c r="K3" s="16"/>
      <c r="L3" s="16"/>
      <c r="M3" s="18"/>
      <c r="N3" s="19"/>
      <c r="O3" s="20"/>
      <c r="P3" s="19"/>
      <c r="Q3" s="19"/>
      <c r="R3" s="19"/>
      <c r="S3" s="16"/>
      <c r="T3" s="16"/>
      <c r="V3" s="18"/>
      <c r="W3" s="18"/>
    </row>
    <row r="4" spans="1:24" x14ac:dyDescent="0.25">
      <c r="A4" s="22" t="s">
        <v>189</v>
      </c>
      <c r="B4" s="22" t="s">
        <v>167</v>
      </c>
      <c r="C4" s="25" t="s">
        <v>190</v>
      </c>
      <c r="D4" s="25" t="s">
        <v>191</v>
      </c>
      <c r="E4" s="25" t="s">
        <v>190</v>
      </c>
      <c r="F4" s="25" t="s">
        <v>190</v>
      </c>
      <c r="G4" s="25" t="s">
        <v>191</v>
      </c>
      <c r="H4" s="25" t="s">
        <v>190</v>
      </c>
      <c r="I4" s="25" t="s">
        <v>191</v>
      </c>
      <c r="J4" s="25" t="s">
        <v>191</v>
      </c>
      <c r="K4" s="3"/>
      <c r="L4" s="11">
        <f>IF(D4="N",D$3,0)+IF(E4="N",E$3,0)+IF(F4="N",F$3,0)+IF(G4="N",G$3,0)+IF(H4="Y",H$3,0)+IF(I4="Y",I$3,0)</f>
        <v>45</v>
      </c>
      <c r="M4" s="3"/>
      <c r="N4" s="26">
        <f>IF(J4="Y",J$3,100)</f>
        <v>100</v>
      </c>
      <c r="O4" s="3"/>
      <c r="P4" s="11">
        <f>N4+L4</f>
        <v>145</v>
      </c>
      <c r="Q4" s="11">
        <v>100</v>
      </c>
      <c r="R4" s="11">
        <v>25</v>
      </c>
      <c r="S4" s="11">
        <f>Q4+R4</f>
        <v>125</v>
      </c>
      <c r="T4" s="27">
        <f>P4-S4</f>
        <v>20</v>
      </c>
    </row>
    <row r="5" spans="1:24" x14ac:dyDescent="0.25">
      <c r="A5" t="s">
        <v>266</v>
      </c>
      <c r="B5" t="s">
        <v>265</v>
      </c>
      <c r="C5" s="30"/>
      <c r="D5" s="30"/>
      <c r="E5" s="28"/>
      <c r="F5" s="30"/>
      <c r="G5" s="30"/>
      <c r="H5" s="30" t="s">
        <v>188</v>
      </c>
      <c r="I5" s="30" t="s">
        <v>188</v>
      </c>
      <c r="J5" s="30" t="s">
        <v>188</v>
      </c>
      <c r="L5" s="2">
        <f t="shared" ref="L5:L73" si="0">IF(D5="N",D$3,0)+IF(E5="N",E$3,0)+IF(F5="N",F$3,0)+IF(G5="N",G$3,0)+IF(H5="Y",H$3,0)+IF(I5="Y",I$3,0)</f>
        <v>0</v>
      </c>
      <c r="N5" s="31">
        <f>IF(J5="Y",J$3,100)</f>
        <v>100</v>
      </c>
      <c r="P5" s="2">
        <f t="shared" ref="P5:P73" si="1">N5+L5</f>
        <v>100</v>
      </c>
      <c r="S5" s="31">
        <v>0</v>
      </c>
      <c r="T5" s="29">
        <f t="shared" ref="T5:T73" si="2">P5-S5</f>
        <v>100</v>
      </c>
      <c r="V5" s="107" t="s">
        <v>269</v>
      </c>
      <c r="W5" s="14"/>
    </row>
    <row r="6" spans="1:24" x14ac:dyDescent="0.25">
      <c r="A6" t="s">
        <v>3</v>
      </c>
      <c r="B6" t="s">
        <v>4</v>
      </c>
      <c r="C6" s="28"/>
      <c r="D6" s="28"/>
      <c r="E6" s="28"/>
      <c r="F6" s="28"/>
      <c r="G6" s="28"/>
      <c r="H6" s="28"/>
      <c r="I6" s="28"/>
      <c r="J6" s="28"/>
      <c r="L6" s="2">
        <f t="shared" si="0"/>
        <v>0</v>
      </c>
      <c r="N6" s="31">
        <f>IF(J6="Y",J$3,100)</f>
        <v>100</v>
      </c>
      <c r="P6" s="2">
        <f t="shared" si="1"/>
        <v>100</v>
      </c>
      <c r="S6" s="2">
        <f t="shared" ref="S6:S74" si="3">Q6+R6</f>
        <v>0</v>
      </c>
      <c r="T6" s="29">
        <f t="shared" si="2"/>
        <v>100</v>
      </c>
      <c r="W6" s="45"/>
    </row>
    <row r="7" spans="1:24" x14ac:dyDescent="0.25">
      <c r="A7" t="s">
        <v>5</v>
      </c>
      <c r="B7" t="s">
        <v>6</v>
      </c>
      <c r="C7" s="30"/>
      <c r="D7" s="30"/>
      <c r="E7" s="28"/>
      <c r="F7" s="30"/>
      <c r="G7" s="30"/>
      <c r="H7" s="28"/>
      <c r="I7" s="30"/>
      <c r="J7" s="30"/>
      <c r="L7" s="2">
        <f t="shared" si="0"/>
        <v>0</v>
      </c>
      <c r="N7" s="31">
        <f t="shared" ref="N7:N75" si="4">IF(J7="Y",J$3,100)</f>
        <v>100</v>
      </c>
      <c r="P7" s="2">
        <f t="shared" si="1"/>
        <v>100</v>
      </c>
      <c r="S7" s="2">
        <f t="shared" si="3"/>
        <v>0</v>
      </c>
      <c r="T7" s="29">
        <f t="shared" si="2"/>
        <v>100</v>
      </c>
    </row>
    <row r="8" spans="1:24" x14ac:dyDescent="0.25">
      <c r="A8" s="14" t="s">
        <v>7</v>
      </c>
      <c r="B8" s="14" t="s">
        <v>8</v>
      </c>
      <c r="C8" s="56"/>
      <c r="D8" s="30"/>
      <c r="E8" s="28"/>
      <c r="F8" s="30"/>
      <c r="G8" s="30"/>
      <c r="H8" s="28"/>
      <c r="I8" s="30"/>
      <c r="J8" s="30"/>
      <c r="L8" s="2">
        <f>IF(D8="N",D$3,0)+IF(E8="N",E$3,0)+IF(F8="N",F$3,0)+IF(G8="N",G$3,0)+IF(H8="Y",H$3,0)+IF(I8="Y",I$3,0)</f>
        <v>0</v>
      </c>
      <c r="N8" s="31">
        <f>IF(J8="Y",J$3,100)</f>
        <v>100</v>
      </c>
      <c r="P8" s="2">
        <f>N8+L8</f>
        <v>100</v>
      </c>
      <c r="S8" s="2">
        <f>Q8+R8</f>
        <v>0</v>
      </c>
      <c r="T8" s="29">
        <f>P8-S8</f>
        <v>100</v>
      </c>
    </row>
    <row r="9" spans="1:24" x14ac:dyDescent="0.25">
      <c r="A9" s="99" t="s">
        <v>321</v>
      </c>
      <c r="B9" s="99" t="s">
        <v>26</v>
      </c>
      <c r="C9" s="30"/>
      <c r="D9" s="30"/>
      <c r="E9" s="28"/>
      <c r="F9" s="30"/>
      <c r="G9" s="30"/>
      <c r="H9" s="30"/>
      <c r="I9" s="30"/>
      <c r="J9" s="30"/>
      <c r="L9" s="2">
        <f>IF(D9="N",D$3,0)+IF(E9="N",E$3,0)+IF(F9="N",F$3,0)+IF(G9="N",G$3,0)+IF(H9="Y",H$3,0)+IF(I9="Y",I$3,0)</f>
        <v>0</v>
      </c>
      <c r="N9" s="31">
        <f>IF(J9="Y",J$3,100)</f>
        <v>100</v>
      </c>
      <c r="P9" s="2">
        <f>N9+L9</f>
        <v>100</v>
      </c>
      <c r="S9" s="2">
        <f>Q9+R9</f>
        <v>0</v>
      </c>
      <c r="T9" s="29">
        <f>P9-S9</f>
        <v>100</v>
      </c>
      <c r="W9" s="14"/>
    </row>
    <row r="10" spans="1:24" x14ac:dyDescent="0.25">
      <c r="A10" s="99" t="s">
        <v>322</v>
      </c>
      <c r="B10" s="99" t="s">
        <v>323</v>
      </c>
      <c r="C10" s="30"/>
      <c r="D10" s="30"/>
      <c r="E10" s="28"/>
      <c r="F10" s="30"/>
      <c r="G10" s="30"/>
      <c r="H10" s="30"/>
      <c r="I10" s="30"/>
      <c r="J10" s="30"/>
      <c r="L10" s="2">
        <f>IF(D10="N",D$3,0)+IF(E10="N",E$3,0)+IF(F10="N",F$3,0)+IF(G10="N",G$3,0)+IF(H10="Y",H$3,0)+IF(I10="Y",I$3,0)</f>
        <v>0</v>
      </c>
      <c r="N10" s="31">
        <f>IF(J10="Y",J$3,100)</f>
        <v>100</v>
      </c>
      <c r="P10" s="2">
        <v>100</v>
      </c>
      <c r="S10" s="2">
        <f>Q10+R10</f>
        <v>0</v>
      </c>
      <c r="T10" s="29">
        <f>P10-S10</f>
        <v>100</v>
      </c>
      <c r="V10" s="107" t="s">
        <v>269</v>
      </c>
      <c r="W10" s="14"/>
    </row>
    <row r="11" spans="1:24" x14ac:dyDescent="0.25">
      <c r="A11" s="14" t="s">
        <v>9</v>
      </c>
      <c r="B11" s="14" t="s">
        <v>10</v>
      </c>
      <c r="C11" s="56"/>
      <c r="D11" s="30"/>
      <c r="E11" s="28"/>
      <c r="F11" s="30"/>
      <c r="G11" s="30"/>
      <c r="H11" s="28"/>
      <c r="I11" s="30"/>
      <c r="J11" s="30"/>
      <c r="L11" s="2">
        <f>IF(D11="N",D$3,0)+IF(E11="N",E$3,0)+IF(F11="N",F$3,0)+IF(G11="N",G$3,0)+IF(H11="Y",H$3,0)+IF(I11="Y",I$3,0)</f>
        <v>0</v>
      </c>
      <c r="N11" s="31">
        <f>IF(J11="Y",J$3,100)</f>
        <v>100</v>
      </c>
      <c r="P11" s="2">
        <f>N11+L11</f>
        <v>100</v>
      </c>
      <c r="S11" s="2">
        <f>Q11+R11</f>
        <v>0</v>
      </c>
      <c r="T11" s="29">
        <f>P11-S11</f>
        <v>100</v>
      </c>
    </row>
    <row r="12" spans="1:24" x14ac:dyDescent="0.25">
      <c r="A12" s="14" t="s">
        <v>9</v>
      </c>
      <c r="B12" s="14" t="s">
        <v>11</v>
      </c>
      <c r="C12" s="56"/>
      <c r="D12" s="30"/>
      <c r="E12" s="28"/>
      <c r="F12" s="30"/>
      <c r="G12" s="30"/>
      <c r="H12" s="28"/>
      <c r="I12" s="30"/>
      <c r="J12" s="30"/>
      <c r="L12" s="2">
        <f>IF(D12="N",D$3,0)+IF(E12="N",E$3,0)+IF(F12="N",F$3,0)+IF(G12="N",G$3,0)+IF(H12="Y",H$3,0)+IF(I12="Y",I$3,0)</f>
        <v>0</v>
      </c>
      <c r="N12" s="31">
        <v>100</v>
      </c>
      <c r="P12" s="2">
        <f>N12+L12</f>
        <v>100</v>
      </c>
      <c r="S12" s="2">
        <f>Q12+R12</f>
        <v>0</v>
      </c>
      <c r="T12" s="29">
        <f>P12-S12</f>
        <v>100</v>
      </c>
      <c r="X12" s="30" t="s">
        <v>188</v>
      </c>
    </row>
    <row r="13" spans="1:24" x14ac:dyDescent="0.25">
      <c r="A13" s="14" t="s">
        <v>237</v>
      </c>
      <c r="B13" s="14" t="s">
        <v>16</v>
      </c>
      <c r="C13" s="30"/>
      <c r="D13" s="30"/>
      <c r="E13" s="28"/>
      <c r="F13" s="30"/>
      <c r="G13" s="30"/>
      <c r="H13" s="28"/>
      <c r="I13" s="30"/>
      <c r="J13" s="30"/>
      <c r="L13" s="2">
        <f t="shared" si="0"/>
        <v>0</v>
      </c>
      <c r="N13" s="31">
        <f t="shared" si="4"/>
        <v>100</v>
      </c>
      <c r="P13" s="2">
        <f t="shared" si="1"/>
        <v>100</v>
      </c>
      <c r="S13" s="2">
        <f t="shared" si="3"/>
        <v>0</v>
      </c>
      <c r="T13" s="29">
        <f t="shared" si="2"/>
        <v>100</v>
      </c>
    </row>
    <row r="14" spans="1:24" x14ac:dyDescent="0.25">
      <c r="A14" t="s">
        <v>12</v>
      </c>
      <c r="B14" t="s">
        <v>13</v>
      </c>
      <c r="C14" s="30"/>
      <c r="D14" s="30"/>
      <c r="E14" s="28"/>
      <c r="F14" s="30"/>
      <c r="G14" s="30"/>
      <c r="H14" s="28"/>
      <c r="I14" s="30"/>
      <c r="J14" s="30"/>
      <c r="L14" s="2">
        <f t="shared" si="0"/>
        <v>0</v>
      </c>
      <c r="N14" s="31">
        <f t="shared" si="4"/>
        <v>100</v>
      </c>
      <c r="P14" s="2">
        <f t="shared" si="1"/>
        <v>100</v>
      </c>
      <c r="S14" s="2">
        <f t="shared" si="3"/>
        <v>0</v>
      </c>
      <c r="T14" s="29">
        <f t="shared" si="2"/>
        <v>100</v>
      </c>
    </row>
    <row r="15" spans="1:24" s="59" customFormat="1" x14ac:dyDescent="0.25">
      <c r="A15" s="59" t="s">
        <v>14</v>
      </c>
      <c r="B15" s="59" t="s">
        <v>15</v>
      </c>
      <c r="C15" s="60"/>
      <c r="D15" s="60"/>
      <c r="E15" s="60"/>
      <c r="F15" s="60"/>
      <c r="G15" s="60"/>
      <c r="H15" s="61"/>
      <c r="I15" s="60"/>
      <c r="J15" s="60"/>
      <c r="L15" s="62">
        <f t="shared" si="0"/>
        <v>0</v>
      </c>
      <c r="N15" s="54">
        <v>40</v>
      </c>
      <c r="P15" s="62">
        <f t="shared" si="1"/>
        <v>40</v>
      </c>
      <c r="Q15" s="62"/>
      <c r="R15" s="62"/>
      <c r="S15" s="62">
        <f t="shared" si="3"/>
        <v>0</v>
      </c>
      <c r="T15" s="63">
        <f t="shared" si="2"/>
        <v>40</v>
      </c>
      <c r="V15" s="107" t="s">
        <v>269</v>
      </c>
      <c r="X15" s="60" t="s">
        <v>212</v>
      </c>
    </row>
    <row r="16" spans="1:24" x14ac:dyDescent="0.25">
      <c r="A16" t="s">
        <v>17</v>
      </c>
      <c r="B16" t="s">
        <v>18</v>
      </c>
      <c r="C16" s="30"/>
      <c r="D16" s="30"/>
      <c r="E16" s="28"/>
      <c r="F16" s="30"/>
      <c r="G16" s="30"/>
      <c r="H16" s="28"/>
      <c r="I16" s="30"/>
      <c r="J16" s="30"/>
      <c r="L16" s="2">
        <f t="shared" si="0"/>
        <v>0</v>
      </c>
      <c r="N16" s="31">
        <f t="shared" si="4"/>
        <v>100</v>
      </c>
      <c r="P16" s="2">
        <f t="shared" si="1"/>
        <v>100</v>
      </c>
      <c r="S16" s="2">
        <f t="shared" si="3"/>
        <v>0</v>
      </c>
      <c r="T16" s="29">
        <f t="shared" si="2"/>
        <v>100</v>
      </c>
    </row>
    <row r="17" spans="1:24" x14ac:dyDescent="0.25">
      <c r="A17" s="99" t="s">
        <v>324</v>
      </c>
      <c r="B17" s="99" t="s">
        <v>128</v>
      </c>
      <c r="C17" s="30"/>
      <c r="D17" s="30"/>
      <c r="E17" s="28"/>
      <c r="F17" s="30"/>
      <c r="G17" s="30"/>
      <c r="H17" s="30"/>
      <c r="I17" s="30"/>
      <c r="J17" s="30"/>
      <c r="L17" s="2">
        <f t="shared" ref="L17" si="5">IF(D17="N",D$3,0)+IF(E17="N",E$3,0)+IF(F17="N",F$3,0)+IF(G17="N",G$3,0)+IF(H17="Y",H$3,0)+IF(I17="Y",I$3,0)</f>
        <v>0</v>
      </c>
      <c r="N17" s="31">
        <f t="shared" ref="N17" si="6">IF(J17="Y",J$3,100)</f>
        <v>100</v>
      </c>
      <c r="P17" s="2">
        <v>100</v>
      </c>
      <c r="S17" s="2">
        <f t="shared" ref="S17" si="7">Q17+R17</f>
        <v>0</v>
      </c>
      <c r="T17" s="29">
        <f t="shared" ref="T17" si="8">P17-S17</f>
        <v>100</v>
      </c>
      <c r="W17" s="14"/>
    </row>
    <row r="18" spans="1:24" x14ac:dyDescent="0.25">
      <c r="A18" t="s">
        <v>19</v>
      </c>
      <c r="B18" t="s">
        <v>20</v>
      </c>
      <c r="C18" s="30"/>
      <c r="D18" s="30"/>
      <c r="E18" s="28"/>
      <c r="F18" s="30"/>
      <c r="G18" s="30"/>
      <c r="H18" s="28"/>
      <c r="I18" s="30"/>
      <c r="J18" s="30"/>
      <c r="L18" s="2">
        <f t="shared" si="0"/>
        <v>0</v>
      </c>
      <c r="N18" s="31">
        <f t="shared" si="4"/>
        <v>100</v>
      </c>
      <c r="P18" s="2">
        <f t="shared" si="1"/>
        <v>100</v>
      </c>
      <c r="S18" s="2">
        <f t="shared" si="3"/>
        <v>0</v>
      </c>
      <c r="T18" s="29">
        <f t="shared" si="2"/>
        <v>100</v>
      </c>
    </row>
    <row r="19" spans="1:24" x14ac:dyDescent="0.25">
      <c r="A19" t="s">
        <v>21</v>
      </c>
      <c r="B19" t="s">
        <v>22</v>
      </c>
      <c r="C19" s="30"/>
      <c r="D19" s="30"/>
      <c r="E19" s="28"/>
      <c r="F19" s="30"/>
      <c r="G19" s="30"/>
      <c r="H19" s="28"/>
      <c r="I19" s="30"/>
      <c r="J19" s="30"/>
      <c r="L19" s="2">
        <f t="shared" si="0"/>
        <v>0</v>
      </c>
      <c r="N19" s="31">
        <f t="shared" si="4"/>
        <v>100</v>
      </c>
      <c r="P19" s="2">
        <f t="shared" si="1"/>
        <v>100</v>
      </c>
      <c r="S19" s="2">
        <f t="shared" si="3"/>
        <v>0</v>
      </c>
      <c r="T19" s="29">
        <f t="shared" si="2"/>
        <v>100</v>
      </c>
    </row>
    <row r="20" spans="1:24" x14ac:dyDescent="0.25">
      <c r="A20" t="s">
        <v>23</v>
      </c>
      <c r="B20" t="s">
        <v>24</v>
      </c>
      <c r="C20" s="30"/>
      <c r="D20" s="30"/>
      <c r="E20" s="28"/>
      <c r="F20" s="30"/>
      <c r="G20" s="30"/>
      <c r="H20" s="28"/>
      <c r="I20" s="30"/>
      <c r="J20" s="30"/>
      <c r="L20" s="2">
        <f t="shared" si="0"/>
        <v>0</v>
      </c>
      <c r="N20" s="31">
        <f t="shared" si="4"/>
        <v>100</v>
      </c>
      <c r="P20" s="2">
        <f t="shared" si="1"/>
        <v>100</v>
      </c>
      <c r="S20" s="2">
        <f t="shared" si="3"/>
        <v>0</v>
      </c>
      <c r="T20" s="29">
        <f t="shared" si="2"/>
        <v>100</v>
      </c>
      <c r="W20" s="14"/>
    </row>
    <row r="21" spans="1:24" x14ac:dyDescent="0.25">
      <c r="A21" t="s">
        <v>25</v>
      </c>
      <c r="B21" t="s">
        <v>26</v>
      </c>
      <c r="C21" s="30"/>
      <c r="D21" s="30"/>
      <c r="E21" s="28"/>
      <c r="F21" s="30"/>
      <c r="G21" s="30"/>
      <c r="H21" s="28"/>
      <c r="I21" s="30"/>
      <c r="J21" s="30"/>
      <c r="L21" s="2">
        <f t="shared" si="0"/>
        <v>0</v>
      </c>
      <c r="N21" s="31">
        <f t="shared" si="4"/>
        <v>100</v>
      </c>
      <c r="P21" s="2">
        <f t="shared" si="1"/>
        <v>100</v>
      </c>
      <c r="S21" s="2">
        <f t="shared" si="3"/>
        <v>0</v>
      </c>
      <c r="T21" s="29">
        <f t="shared" si="2"/>
        <v>100</v>
      </c>
      <c r="W21" s="14"/>
    </row>
    <row r="22" spans="1:24" x14ac:dyDescent="0.25">
      <c r="A22" t="s">
        <v>27</v>
      </c>
      <c r="B22" t="s">
        <v>28</v>
      </c>
      <c r="C22" s="56"/>
      <c r="D22" s="30"/>
      <c r="E22" s="28"/>
      <c r="F22" s="30"/>
      <c r="G22" s="30"/>
      <c r="H22" s="28"/>
      <c r="I22" s="30"/>
      <c r="J22" s="30"/>
      <c r="L22" s="2">
        <f t="shared" si="0"/>
        <v>0</v>
      </c>
      <c r="N22" s="31">
        <f t="shared" si="4"/>
        <v>100</v>
      </c>
      <c r="P22" s="2">
        <f t="shared" si="1"/>
        <v>100</v>
      </c>
      <c r="S22" s="2">
        <f t="shared" si="3"/>
        <v>0</v>
      </c>
      <c r="T22" s="29">
        <f t="shared" si="2"/>
        <v>100</v>
      </c>
      <c r="V22" s="107" t="s">
        <v>269</v>
      </c>
      <c r="W22" s="14"/>
    </row>
    <row r="23" spans="1:24" x14ac:dyDescent="0.25">
      <c r="A23" t="s">
        <v>29</v>
      </c>
      <c r="B23" t="s">
        <v>30</v>
      </c>
      <c r="C23" s="30"/>
      <c r="D23" s="30"/>
      <c r="E23" s="28"/>
      <c r="F23" s="30"/>
      <c r="G23" s="30"/>
      <c r="H23" s="28"/>
      <c r="I23" s="30"/>
      <c r="J23" s="30"/>
      <c r="L23" s="2">
        <f t="shared" si="0"/>
        <v>0</v>
      </c>
      <c r="N23" s="31">
        <f t="shared" si="4"/>
        <v>100</v>
      </c>
      <c r="P23" s="2">
        <f t="shared" si="1"/>
        <v>100</v>
      </c>
      <c r="S23" s="2">
        <f t="shared" si="3"/>
        <v>0</v>
      </c>
      <c r="T23" s="29">
        <f t="shared" si="2"/>
        <v>100</v>
      </c>
      <c r="W23" s="14"/>
    </row>
    <row r="24" spans="1:24" s="59" customFormat="1" x14ac:dyDescent="0.25">
      <c r="A24" s="59" t="s">
        <v>31</v>
      </c>
      <c r="B24" s="59" t="s">
        <v>32</v>
      </c>
      <c r="C24" s="60"/>
      <c r="D24" s="60"/>
      <c r="E24" s="61"/>
      <c r="F24" s="60"/>
      <c r="G24" s="60"/>
      <c r="H24" s="61"/>
      <c r="I24" s="60"/>
      <c r="J24" s="60"/>
      <c r="L24" s="62">
        <f t="shared" si="0"/>
        <v>0</v>
      </c>
      <c r="N24" s="54">
        <v>40</v>
      </c>
      <c r="P24" s="62">
        <f t="shared" si="1"/>
        <v>40</v>
      </c>
      <c r="Q24" s="62"/>
      <c r="R24" s="62"/>
      <c r="S24" s="62">
        <f t="shared" si="3"/>
        <v>0</v>
      </c>
      <c r="T24" s="63">
        <f t="shared" si="2"/>
        <v>40</v>
      </c>
      <c r="V24" s="60"/>
      <c r="X24" s="60" t="s">
        <v>212</v>
      </c>
    </row>
    <row r="25" spans="1:24" x14ac:dyDescent="0.25">
      <c r="A25" t="s">
        <v>34</v>
      </c>
      <c r="B25" t="s">
        <v>20</v>
      </c>
      <c r="C25" s="30"/>
      <c r="D25" s="30"/>
      <c r="E25" s="28"/>
      <c r="F25" s="30"/>
      <c r="G25" s="30"/>
      <c r="H25" s="96"/>
      <c r="I25" s="30"/>
      <c r="J25" s="30"/>
      <c r="L25" s="2">
        <f t="shared" si="0"/>
        <v>0</v>
      </c>
      <c r="N25" s="31">
        <f t="shared" si="4"/>
        <v>100</v>
      </c>
      <c r="P25" s="2">
        <f t="shared" si="1"/>
        <v>100</v>
      </c>
      <c r="S25" s="2">
        <f t="shared" si="3"/>
        <v>0</v>
      </c>
      <c r="T25" s="29">
        <f t="shared" si="2"/>
        <v>100</v>
      </c>
      <c r="V25" s="107" t="s">
        <v>269</v>
      </c>
      <c r="W25" s="14"/>
    </row>
    <row r="26" spans="1:24" x14ac:dyDescent="0.25">
      <c r="A26" t="s">
        <v>35</v>
      </c>
      <c r="B26" t="s">
        <v>36</v>
      </c>
      <c r="C26" s="30"/>
      <c r="D26" s="30"/>
      <c r="E26" s="28"/>
      <c r="F26" s="30"/>
      <c r="G26" s="30"/>
      <c r="H26" s="28"/>
      <c r="I26" s="30"/>
      <c r="J26" s="30"/>
      <c r="L26" s="2">
        <f t="shared" si="0"/>
        <v>0</v>
      </c>
      <c r="N26" s="31">
        <f t="shared" si="4"/>
        <v>100</v>
      </c>
      <c r="P26" s="2">
        <f t="shared" si="1"/>
        <v>100</v>
      </c>
      <c r="S26" s="2">
        <f t="shared" si="3"/>
        <v>0</v>
      </c>
      <c r="T26" s="29">
        <f t="shared" si="2"/>
        <v>100</v>
      </c>
      <c r="W26" s="14"/>
    </row>
    <row r="27" spans="1:24" x14ac:dyDescent="0.25">
      <c r="A27" t="s">
        <v>37</v>
      </c>
      <c r="B27" t="s">
        <v>22</v>
      </c>
      <c r="C27" s="30"/>
      <c r="D27" s="30"/>
      <c r="E27" s="28"/>
      <c r="F27" s="30"/>
      <c r="G27" s="30"/>
      <c r="H27" s="28"/>
      <c r="I27" s="30"/>
      <c r="J27" s="30"/>
      <c r="L27" s="2">
        <f t="shared" si="0"/>
        <v>0</v>
      </c>
      <c r="N27" s="31">
        <f t="shared" si="4"/>
        <v>100</v>
      </c>
      <c r="P27" s="2">
        <f t="shared" si="1"/>
        <v>100</v>
      </c>
      <c r="S27" s="2">
        <f t="shared" si="3"/>
        <v>0</v>
      </c>
      <c r="T27" s="29">
        <f t="shared" si="2"/>
        <v>100</v>
      </c>
      <c r="W27" s="14"/>
    </row>
    <row r="28" spans="1:24" x14ac:dyDescent="0.25">
      <c r="A28" s="14" t="s">
        <v>231</v>
      </c>
      <c r="B28" t="s">
        <v>40</v>
      </c>
      <c r="C28" s="30"/>
      <c r="D28" s="30"/>
      <c r="E28" s="28"/>
      <c r="F28" s="30"/>
      <c r="G28" s="30"/>
      <c r="H28" s="28"/>
      <c r="I28" s="30"/>
      <c r="J28" s="30"/>
      <c r="L28" s="2">
        <f t="shared" si="0"/>
        <v>0</v>
      </c>
      <c r="N28" s="31">
        <f t="shared" si="4"/>
        <v>100</v>
      </c>
      <c r="P28" s="2">
        <f t="shared" si="1"/>
        <v>100</v>
      </c>
      <c r="S28" s="2">
        <f t="shared" si="3"/>
        <v>0</v>
      </c>
      <c r="T28" s="29">
        <f t="shared" si="2"/>
        <v>100</v>
      </c>
      <c r="W28" s="14"/>
    </row>
    <row r="29" spans="1:24" x14ac:dyDescent="0.25">
      <c r="A29" s="99" t="s">
        <v>327</v>
      </c>
      <c r="B29" s="99" t="s">
        <v>328</v>
      </c>
      <c r="C29" s="30"/>
      <c r="D29" s="30"/>
      <c r="E29" s="28"/>
      <c r="F29" s="30"/>
      <c r="G29" s="30"/>
      <c r="H29" s="30"/>
      <c r="I29" s="30"/>
      <c r="J29" s="30"/>
      <c r="L29" s="2">
        <f t="shared" ref="L29" si="9">IF(D29="N",D$3,0)+IF(E29="N",E$3,0)+IF(F29="N",F$3,0)+IF(G29="N",G$3,0)+IF(H29="Y",H$3,0)+IF(I29="Y",I$3,0)</f>
        <v>0</v>
      </c>
      <c r="N29" s="31">
        <f t="shared" ref="N29" si="10">IF(J29="Y",J$3,100)</f>
        <v>100</v>
      </c>
      <c r="P29" s="2">
        <v>100</v>
      </c>
      <c r="S29" s="2">
        <f t="shared" ref="S29" si="11">Q29+R29</f>
        <v>0</v>
      </c>
      <c r="T29" s="29">
        <f t="shared" ref="T29" si="12">P29-S29</f>
        <v>100</v>
      </c>
      <c r="W29" s="14"/>
    </row>
    <row r="30" spans="1:24" x14ac:dyDescent="0.25">
      <c r="A30" s="99" t="s">
        <v>336</v>
      </c>
      <c r="B30" s="99" t="s">
        <v>43</v>
      </c>
      <c r="C30" s="30"/>
      <c r="D30" s="30"/>
      <c r="E30" s="28"/>
      <c r="F30" s="30"/>
      <c r="G30" s="30"/>
      <c r="H30" s="30"/>
      <c r="I30" s="30"/>
      <c r="J30" s="30"/>
      <c r="L30" s="2">
        <f t="shared" ref="L30" si="13">IF(D30="N",D$3,0)+IF(E30="N",E$3,0)+IF(F30="N",F$3,0)+IF(G30="N",G$3,0)+IF(H30="Y",H$3,0)+IF(I30="Y",I$3,0)</f>
        <v>0</v>
      </c>
      <c r="N30" s="31">
        <f t="shared" ref="N30" si="14">IF(J30="Y",J$3,100)</f>
        <v>100</v>
      </c>
      <c r="P30" s="2">
        <v>100</v>
      </c>
      <c r="S30" s="2">
        <f t="shared" ref="S30" si="15">Q30+R30</f>
        <v>0</v>
      </c>
      <c r="T30" s="29">
        <f t="shared" ref="T30" si="16">P30-S30</f>
        <v>100</v>
      </c>
      <c r="W30" s="14"/>
    </row>
    <row r="31" spans="1:24" x14ac:dyDescent="0.25">
      <c r="A31" t="s">
        <v>38</v>
      </c>
      <c r="B31" t="s">
        <v>8</v>
      </c>
      <c r="C31" s="30"/>
      <c r="D31" s="30"/>
      <c r="E31" s="28"/>
      <c r="F31" s="30"/>
      <c r="G31" s="30"/>
      <c r="H31" s="28"/>
      <c r="I31" s="30"/>
      <c r="J31" s="30"/>
      <c r="L31" s="2">
        <f t="shared" si="0"/>
        <v>0</v>
      </c>
      <c r="N31" s="31">
        <f t="shared" si="4"/>
        <v>100</v>
      </c>
      <c r="P31" s="2">
        <f t="shared" si="1"/>
        <v>100</v>
      </c>
      <c r="S31" s="2">
        <f t="shared" si="3"/>
        <v>0</v>
      </c>
      <c r="T31" s="29">
        <f t="shared" si="2"/>
        <v>100</v>
      </c>
      <c r="W31" s="14"/>
    </row>
    <row r="32" spans="1:24" s="59" customFormat="1" x14ac:dyDescent="0.25">
      <c r="A32" s="59" t="s">
        <v>39</v>
      </c>
      <c r="B32" s="59" t="s">
        <v>40</v>
      </c>
      <c r="C32" s="60"/>
      <c r="D32" s="60"/>
      <c r="E32" s="61"/>
      <c r="F32" s="60"/>
      <c r="G32" s="60"/>
      <c r="H32" s="61"/>
      <c r="I32" s="60"/>
      <c r="J32" s="60"/>
      <c r="L32" s="62">
        <f t="shared" si="0"/>
        <v>0</v>
      </c>
      <c r="N32" s="54">
        <v>40</v>
      </c>
      <c r="P32" s="62">
        <f t="shared" si="1"/>
        <v>40</v>
      </c>
      <c r="Q32" s="62"/>
      <c r="R32" s="62"/>
      <c r="S32" s="62">
        <f t="shared" si="3"/>
        <v>0</v>
      </c>
      <c r="T32" s="63">
        <f t="shared" si="2"/>
        <v>40</v>
      </c>
      <c r="V32" s="60"/>
      <c r="W32" s="60"/>
      <c r="X32" s="60" t="s">
        <v>212</v>
      </c>
    </row>
    <row r="33" spans="1:24" x14ac:dyDescent="0.25">
      <c r="A33" t="s">
        <v>41</v>
      </c>
      <c r="B33" t="s">
        <v>42</v>
      </c>
      <c r="C33" s="30"/>
      <c r="D33" s="30"/>
      <c r="E33" s="28"/>
      <c r="F33" s="30"/>
      <c r="G33" s="30"/>
      <c r="H33" s="28"/>
      <c r="I33" s="30"/>
      <c r="J33" s="30"/>
      <c r="L33" s="2">
        <f t="shared" si="0"/>
        <v>0</v>
      </c>
      <c r="N33" s="31">
        <f t="shared" si="4"/>
        <v>100</v>
      </c>
      <c r="P33" s="2">
        <f t="shared" si="1"/>
        <v>100</v>
      </c>
      <c r="S33" s="2">
        <f t="shared" si="3"/>
        <v>0</v>
      </c>
      <c r="T33" s="29">
        <f t="shared" si="2"/>
        <v>100</v>
      </c>
    </row>
    <row r="34" spans="1:24" x14ac:dyDescent="0.25">
      <c r="A34" t="s">
        <v>44</v>
      </c>
      <c r="B34" t="s">
        <v>45</v>
      </c>
      <c r="C34" s="30"/>
      <c r="D34" s="30"/>
      <c r="E34" s="28"/>
      <c r="F34" s="30"/>
      <c r="G34" s="30"/>
      <c r="H34" s="28"/>
      <c r="I34" s="30"/>
      <c r="J34" s="30"/>
      <c r="L34" s="2">
        <f t="shared" si="0"/>
        <v>0</v>
      </c>
      <c r="N34" s="31">
        <f t="shared" si="4"/>
        <v>100</v>
      </c>
      <c r="P34" s="2">
        <f t="shared" si="1"/>
        <v>100</v>
      </c>
      <c r="S34" s="2">
        <f t="shared" si="3"/>
        <v>0</v>
      </c>
      <c r="T34" s="29">
        <f t="shared" si="2"/>
        <v>100</v>
      </c>
    </row>
    <row r="35" spans="1:24" x14ac:dyDescent="0.25">
      <c r="A35" t="s">
        <v>46</v>
      </c>
      <c r="B35" t="s">
        <v>47</v>
      </c>
      <c r="C35" s="30"/>
      <c r="D35" s="30"/>
      <c r="E35" s="28"/>
      <c r="F35" s="30"/>
      <c r="G35" s="30"/>
      <c r="H35" s="28"/>
      <c r="I35" s="30"/>
      <c r="J35" s="30"/>
      <c r="L35" s="2">
        <f t="shared" si="0"/>
        <v>0</v>
      </c>
      <c r="N35" s="31">
        <f t="shared" si="4"/>
        <v>100</v>
      </c>
      <c r="P35" s="2">
        <f t="shared" si="1"/>
        <v>100</v>
      </c>
      <c r="S35" s="2">
        <f t="shared" si="3"/>
        <v>0</v>
      </c>
      <c r="T35" s="29">
        <f t="shared" si="2"/>
        <v>100</v>
      </c>
    </row>
    <row r="36" spans="1:24" x14ac:dyDescent="0.25">
      <c r="A36" s="14" t="s">
        <v>257</v>
      </c>
      <c r="B36" s="14" t="s">
        <v>256</v>
      </c>
      <c r="C36" s="30"/>
      <c r="D36" s="30"/>
      <c r="E36" s="28"/>
      <c r="F36" s="30"/>
      <c r="G36" s="30"/>
      <c r="H36" s="28"/>
      <c r="I36" s="30"/>
      <c r="J36" s="30"/>
      <c r="L36" s="2">
        <f t="shared" si="0"/>
        <v>0</v>
      </c>
      <c r="N36" s="31">
        <v>100</v>
      </c>
      <c r="P36" s="2">
        <f t="shared" si="1"/>
        <v>100</v>
      </c>
      <c r="S36" s="2">
        <f>Q36+R36</f>
        <v>0</v>
      </c>
      <c r="T36" s="29">
        <f>P36-S36</f>
        <v>100</v>
      </c>
    </row>
    <row r="37" spans="1:24" x14ac:dyDescent="0.25">
      <c r="A37" t="s">
        <v>48</v>
      </c>
      <c r="B37" t="s">
        <v>49</v>
      </c>
      <c r="C37" s="30"/>
      <c r="D37" s="30"/>
      <c r="E37" s="28"/>
      <c r="F37" s="30"/>
      <c r="G37" s="30"/>
      <c r="H37" s="28"/>
      <c r="I37" s="30"/>
      <c r="J37" s="30"/>
      <c r="L37" s="2">
        <f t="shared" si="0"/>
        <v>0</v>
      </c>
      <c r="N37" s="31">
        <f t="shared" si="4"/>
        <v>100</v>
      </c>
      <c r="P37" s="2">
        <f t="shared" si="1"/>
        <v>100</v>
      </c>
      <c r="S37" s="2">
        <f t="shared" si="3"/>
        <v>0</v>
      </c>
      <c r="T37" s="29">
        <f t="shared" si="2"/>
        <v>100</v>
      </c>
    </row>
    <row r="38" spans="1:24" x14ac:dyDescent="0.25">
      <c r="A38" t="s">
        <v>50</v>
      </c>
      <c r="B38" t="s">
        <v>51</v>
      </c>
      <c r="C38" s="30"/>
      <c r="D38" s="30"/>
      <c r="E38" s="28"/>
      <c r="F38" s="30"/>
      <c r="G38" s="30"/>
      <c r="H38" s="28"/>
      <c r="I38" s="30"/>
      <c r="J38" s="30"/>
      <c r="L38" s="2">
        <f t="shared" si="0"/>
        <v>0</v>
      </c>
      <c r="N38" s="31">
        <f t="shared" si="4"/>
        <v>100</v>
      </c>
      <c r="P38" s="2">
        <f t="shared" si="1"/>
        <v>100</v>
      </c>
      <c r="S38" s="2">
        <f t="shared" si="3"/>
        <v>0</v>
      </c>
      <c r="T38" s="29">
        <f t="shared" si="2"/>
        <v>100</v>
      </c>
    </row>
    <row r="39" spans="1:24" x14ac:dyDescent="0.25">
      <c r="A39" t="s">
        <v>52</v>
      </c>
      <c r="B39" t="s">
        <v>53</v>
      </c>
      <c r="C39" s="30"/>
      <c r="D39" s="30"/>
      <c r="E39" s="28"/>
      <c r="F39" s="30"/>
      <c r="G39" s="30"/>
      <c r="H39" s="28"/>
      <c r="I39" s="30"/>
      <c r="J39" s="30"/>
      <c r="L39" s="2">
        <f t="shared" si="0"/>
        <v>0</v>
      </c>
      <c r="N39" s="31">
        <f t="shared" si="4"/>
        <v>100</v>
      </c>
      <c r="P39" s="2">
        <f t="shared" si="1"/>
        <v>100</v>
      </c>
      <c r="S39" s="2">
        <f t="shared" si="3"/>
        <v>0</v>
      </c>
      <c r="T39" s="29">
        <f t="shared" si="2"/>
        <v>100</v>
      </c>
    </row>
    <row r="40" spans="1:24" x14ac:dyDescent="0.25">
      <c r="A40" t="s">
        <v>54</v>
      </c>
      <c r="B40" t="s">
        <v>33</v>
      </c>
      <c r="C40" s="30"/>
      <c r="D40" s="30"/>
      <c r="E40" s="28"/>
      <c r="F40" s="30"/>
      <c r="G40" s="30"/>
      <c r="H40" s="28"/>
      <c r="I40" s="30"/>
      <c r="J40" s="30"/>
      <c r="L40" s="2">
        <f t="shared" si="0"/>
        <v>0</v>
      </c>
      <c r="N40" s="31">
        <f t="shared" si="4"/>
        <v>100</v>
      </c>
      <c r="P40" s="2">
        <f t="shared" si="1"/>
        <v>100</v>
      </c>
      <c r="S40" s="2">
        <f t="shared" si="3"/>
        <v>0</v>
      </c>
      <c r="T40" s="29">
        <f t="shared" si="2"/>
        <v>100</v>
      </c>
    </row>
    <row r="41" spans="1:24" x14ac:dyDescent="0.25">
      <c r="A41" t="s">
        <v>55</v>
      </c>
      <c r="B41" t="s">
        <v>26</v>
      </c>
      <c r="C41" s="30"/>
      <c r="D41" s="30"/>
      <c r="E41" s="28"/>
      <c r="F41" s="30"/>
      <c r="G41" s="30"/>
      <c r="H41" s="28"/>
      <c r="I41" s="30"/>
      <c r="J41" s="30"/>
      <c r="L41" s="2">
        <f t="shared" si="0"/>
        <v>0</v>
      </c>
      <c r="N41" s="31">
        <f t="shared" si="4"/>
        <v>100</v>
      </c>
      <c r="P41" s="2">
        <f t="shared" si="1"/>
        <v>100</v>
      </c>
      <c r="S41" s="2">
        <f t="shared" si="3"/>
        <v>0</v>
      </c>
      <c r="T41" s="29">
        <f t="shared" si="2"/>
        <v>100</v>
      </c>
    </row>
    <row r="42" spans="1:24" x14ac:dyDescent="0.25">
      <c r="A42" t="s">
        <v>56</v>
      </c>
      <c r="B42" t="s">
        <v>57</v>
      </c>
      <c r="C42" s="30"/>
      <c r="D42" s="30"/>
      <c r="E42" s="28"/>
      <c r="F42" s="30"/>
      <c r="G42" s="30"/>
      <c r="H42" s="28"/>
      <c r="I42" s="30"/>
      <c r="J42" s="30"/>
      <c r="L42" s="2">
        <f t="shared" si="0"/>
        <v>0</v>
      </c>
      <c r="N42" s="31">
        <f t="shared" si="4"/>
        <v>100</v>
      </c>
      <c r="P42" s="2">
        <f t="shared" si="1"/>
        <v>100</v>
      </c>
      <c r="S42" s="2">
        <f t="shared" si="3"/>
        <v>0</v>
      </c>
      <c r="T42" s="29">
        <f t="shared" si="2"/>
        <v>100</v>
      </c>
    </row>
    <row r="43" spans="1:24" x14ac:dyDescent="0.25">
      <c r="A43" t="s">
        <v>58</v>
      </c>
      <c r="B43" t="s">
        <v>13</v>
      </c>
      <c r="C43" s="30"/>
      <c r="D43" s="30"/>
      <c r="E43" s="28"/>
      <c r="F43" s="30"/>
      <c r="G43" s="30"/>
      <c r="H43" s="28"/>
      <c r="I43" s="30"/>
      <c r="J43" s="30"/>
      <c r="L43" s="2">
        <f t="shared" si="0"/>
        <v>0</v>
      </c>
      <c r="N43" s="31">
        <f t="shared" si="4"/>
        <v>100</v>
      </c>
      <c r="P43" s="2">
        <f t="shared" si="1"/>
        <v>100</v>
      </c>
      <c r="S43" s="2">
        <f t="shared" si="3"/>
        <v>0</v>
      </c>
      <c r="T43" s="29">
        <f t="shared" si="2"/>
        <v>100</v>
      </c>
      <c r="V43" s="107" t="s">
        <v>269</v>
      </c>
    </row>
    <row r="44" spans="1:24" x14ac:dyDescent="0.25">
      <c r="A44" t="s">
        <v>59</v>
      </c>
      <c r="B44" t="s">
        <v>40</v>
      </c>
      <c r="C44" s="30"/>
      <c r="D44" s="30"/>
      <c r="E44" s="28"/>
      <c r="F44" s="30"/>
      <c r="G44" s="30"/>
      <c r="H44" s="28"/>
      <c r="I44" s="30"/>
      <c r="J44" s="30"/>
      <c r="L44" s="2">
        <f t="shared" si="0"/>
        <v>0</v>
      </c>
      <c r="N44" s="31">
        <f t="shared" si="4"/>
        <v>100</v>
      </c>
      <c r="P44" s="2">
        <f t="shared" si="1"/>
        <v>100</v>
      </c>
      <c r="S44" s="2">
        <f t="shared" si="3"/>
        <v>0</v>
      </c>
      <c r="T44" s="29">
        <f t="shared" si="2"/>
        <v>100</v>
      </c>
    </row>
    <row r="45" spans="1:24" s="59" customFormat="1" x14ac:dyDescent="0.25">
      <c r="A45" s="59" t="s">
        <v>60</v>
      </c>
      <c r="B45" s="59" t="s">
        <v>61</v>
      </c>
      <c r="C45" s="60"/>
      <c r="D45" s="60"/>
      <c r="E45" s="61"/>
      <c r="F45" s="60"/>
      <c r="G45" s="60"/>
      <c r="H45" s="61"/>
      <c r="I45" s="60"/>
      <c r="J45" s="60"/>
      <c r="L45" s="62">
        <f t="shared" si="0"/>
        <v>0</v>
      </c>
      <c r="N45" s="54">
        <v>40</v>
      </c>
      <c r="P45" s="62">
        <f t="shared" si="1"/>
        <v>40</v>
      </c>
      <c r="Q45" s="62"/>
      <c r="R45" s="62"/>
      <c r="S45" s="62">
        <f t="shared" si="3"/>
        <v>0</v>
      </c>
      <c r="T45" s="95">
        <f t="shared" si="2"/>
        <v>40</v>
      </c>
      <c r="V45" s="107" t="s">
        <v>269</v>
      </c>
      <c r="W45" s="60"/>
      <c r="X45" s="60" t="s">
        <v>212</v>
      </c>
    </row>
    <row r="46" spans="1:24" x14ac:dyDescent="0.25">
      <c r="A46" t="s">
        <v>62</v>
      </c>
      <c r="B46" t="s">
        <v>13</v>
      </c>
      <c r="C46" s="30"/>
      <c r="D46" s="30"/>
      <c r="E46" s="28"/>
      <c r="F46" s="30"/>
      <c r="G46" s="30"/>
      <c r="H46" s="28"/>
      <c r="I46" s="30"/>
      <c r="J46" s="30"/>
      <c r="L46" s="2">
        <f t="shared" si="0"/>
        <v>0</v>
      </c>
      <c r="N46" s="31">
        <f t="shared" si="4"/>
        <v>100</v>
      </c>
      <c r="P46" s="2">
        <f t="shared" si="1"/>
        <v>100</v>
      </c>
      <c r="S46" s="2">
        <f t="shared" si="3"/>
        <v>0</v>
      </c>
      <c r="T46" s="29">
        <f t="shared" si="2"/>
        <v>100</v>
      </c>
      <c r="W46" s="73" t="s">
        <v>296</v>
      </c>
    </row>
    <row r="47" spans="1:24" x14ac:dyDescent="0.25">
      <c r="A47" t="s">
        <v>224</v>
      </c>
      <c r="B47" t="s">
        <v>16</v>
      </c>
      <c r="C47" s="30"/>
      <c r="D47" s="30"/>
      <c r="E47" s="28"/>
      <c r="F47" s="30"/>
      <c r="G47" s="30"/>
      <c r="H47" s="28"/>
      <c r="I47" s="30"/>
      <c r="J47" s="30"/>
      <c r="L47" s="2">
        <f t="shared" si="0"/>
        <v>0</v>
      </c>
      <c r="N47" s="31">
        <f t="shared" si="4"/>
        <v>100</v>
      </c>
      <c r="P47" s="2">
        <f t="shared" si="1"/>
        <v>100</v>
      </c>
      <c r="S47" s="2">
        <f t="shared" si="3"/>
        <v>0</v>
      </c>
      <c r="T47" s="58">
        <f t="shared" si="2"/>
        <v>100</v>
      </c>
    </row>
    <row r="48" spans="1:24" s="59" customFormat="1" x14ac:dyDescent="0.25">
      <c r="A48" s="59" t="s">
        <v>63</v>
      </c>
      <c r="B48" s="59" t="s">
        <v>64</v>
      </c>
      <c r="C48" s="60"/>
      <c r="D48" s="60"/>
      <c r="E48" s="61"/>
      <c r="F48" s="60"/>
      <c r="G48" s="60"/>
      <c r="H48" s="61"/>
      <c r="I48" s="60"/>
      <c r="J48" s="60"/>
      <c r="L48" s="62">
        <f t="shared" si="0"/>
        <v>0</v>
      </c>
      <c r="N48" s="54">
        <v>40</v>
      </c>
      <c r="P48" s="62">
        <f t="shared" si="1"/>
        <v>40</v>
      </c>
      <c r="Q48" s="62"/>
      <c r="R48" s="62"/>
      <c r="S48" s="62">
        <f t="shared" si="3"/>
        <v>0</v>
      </c>
      <c r="T48" s="63">
        <f t="shared" si="2"/>
        <v>40</v>
      </c>
      <c r="V48" s="60"/>
      <c r="W48" s="60"/>
      <c r="X48" s="60" t="s">
        <v>212</v>
      </c>
    </row>
    <row r="49" spans="1:26" x14ac:dyDescent="0.25">
      <c r="A49" t="s">
        <v>63</v>
      </c>
      <c r="B49" t="s">
        <v>262</v>
      </c>
      <c r="C49" s="30"/>
      <c r="D49" s="30"/>
      <c r="E49" s="28"/>
      <c r="F49" s="30"/>
      <c r="G49" s="30"/>
      <c r="H49" s="30"/>
      <c r="I49" s="30"/>
      <c r="J49" s="30"/>
      <c r="L49" s="2">
        <f t="shared" si="0"/>
        <v>0</v>
      </c>
      <c r="N49" s="31">
        <f t="shared" ref="N49" si="17">IF(J49="Y",J$3,100)</f>
        <v>100</v>
      </c>
      <c r="P49" s="2">
        <f t="shared" si="1"/>
        <v>100</v>
      </c>
      <c r="S49" s="2">
        <f t="shared" si="3"/>
        <v>0</v>
      </c>
      <c r="T49" s="29">
        <f t="shared" si="2"/>
        <v>100</v>
      </c>
      <c r="W49" s="14"/>
    </row>
    <row r="50" spans="1:26" s="46" customFormat="1" x14ac:dyDescent="0.25">
      <c r="A50" s="46" t="s">
        <v>66</v>
      </c>
      <c r="B50" s="46" t="s">
        <v>67</v>
      </c>
      <c r="C50" s="41"/>
      <c r="D50" s="47"/>
      <c r="E50" s="42"/>
      <c r="F50" s="47"/>
      <c r="G50" s="47"/>
      <c r="H50" s="42"/>
      <c r="I50" s="47"/>
      <c r="J50" s="47"/>
      <c r="L50" s="43">
        <v>0</v>
      </c>
      <c r="N50" s="44">
        <f t="shared" si="4"/>
        <v>100</v>
      </c>
      <c r="P50" s="43">
        <f t="shared" si="1"/>
        <v>100</v>
      </c>
      <c r="Q50" s="48"/>
      <c r="R50" s="48"/>
      <c r="S50" s="48">
        <f t="shared" si="3"/>
        <v>0</v>
      </c>
      <c r="T50" s="49">
        <f t="shared" si="2"/>
        <v>100</v>
      </c>
      <c r="V50" s="47"/>
      <c r="W50" s="47"/>
      <c r="X50" s="69" t="s">
        <v>249</v>
      </c>
    </row>
    <row r="51" spans="1:26" x14ac:dyDescent="0.25">
      <c r="A51" s="99" t="s">
        <v>329</v>
      </c>
      <c r="B51" s="99" t="s">
        <v>330</v>
      </c>
      <c r="C51" s="30"/>
      <c r="D51" s="30"/>
      <c r="E51" s="28"/>
      <c r="F51" s="30"/>
      <c r="G51" s="30"/>
      <c r="H51" s="30"/>
      <c r="I51" s="30"/>
      <c r="J51" s="30"/>
      <c r="L51" s="2">
        <f t="shared" ref="L51" si="18">IF(D51="N",D$3,0)+IF(E51="N",E$3,0)+IF(F51="N",F$3,0)+IF(G51="N",G$3,0)+IF(H51="Y",H$3,0)+IF(I51="Y",I$3,0)</f>
        <v>0</v>
      </c>
      <c r="M51" s="55"/>
      <c r="N51" s="31">
        <f t="shared" ref="N51" si="19">IF(J51="Y",J$3,100)</f>
        <v>100</v>
      </c>
      <c r="P51" s="2">
        <v>100</v>
      </c>
      <c r="S51" s="57">
        <f t="shared" ref="S51" si="20">Q51+R51</f>
        <v>0</v>
      </c>
      <c r="T51" s="58">
        <f t="shared" ref="T51" si="21">P51-S51</f>
        <v>100</v>
      </c>
      <c r="W51" s="14"/>
    </row>
    <row r="52" spans="1:26" x14ac:dyDescent="0.25">
      <c r="A52" t="s">
        <v>68</v>
      </c>
      <c r="B52" t="s">
        <v>26</v>
      </c>
      <c r="C52" s="30"/>
      <c r="D52" s="30"/>
      <c r="E52" s="28"/>
      <c r="F52" s="30"/>
      <c r="G52" s="30"/>
      <c r="H52" s="28"/>
      <c r="I52" s="30"/>
      <c r="J52" s="30"/>
      <c r="L52" s="2">
        <f t="shared" si="0"/>
        <v>0</v>
      </c>
      <c r="N52" s="31">
        <f t="shared" si="4"/>
        <v>100</v>
      </c>
      <c r="P52" s="2">
        <f t="shared" si="1"/>
        <v>100</v>
      </c>
      <c r="S52" s="2">
        <f t="shared" si="3"/>
        <v>0</v>
      </c>
      <c r="T52" s="29">
        <f t="shared" si="2"/>
        <v>100</v>
      </c>
    </row>
    <row r="53" spans="1:26" x14ac:dyDescent="0.25">
      <c r="A53" t="s">
        <v>69</v>
      </c>
      <c r="B53" t="s">
        <v>70</v>
      </c>
      <c r="C53" s="30"/>
      <c r="D53" s="30"/>
      <c r="E53" s="28"/>
      <c r="F53" s="30"/>
      <c r="G53" s="30"/>
      <c r="H53" s="28"/>
      <c r="I53" s="30"/>
      <c r="J53" s="30"/>
      <c r="L53" s="2">
        <f t="shared" si="0"/>
        <v>0</v>
      </c>
      <c r="N53" s="31">
        <f t="shared" si="4"/>
        <v>100</v>
      </c>
      <c r="P53" s="2">
        <f t="shared" si="1"/>
        <v>100</v>
      </c>
      <c r="S53" s="2">
        <f t="shared" si="3"/>
        <v>0</v>
      </c>
      <c r="T53" s="29">
        <f t="shared" si="2"/>
        <v>100</v>
      </c>
    </row>
    <row r="54" spans="1:26" x14ac:dyDescent="0.25">
      <c r="A54" t="s">
        <v>71</v>
      </c>
      <c r="B54" t="s">
        <v>22</v>
      </c>
      <c r="C54" s="30"/>
      <c r="D54" s="30"/>
      <c r="E54" s="28"/>
      <c r="F54" s="30"/>
      <c r="G54" s="30"/>
      <c r="H54" s="28"/>
      <c r="I54" s="30"/>
      <c r="J54" s="30"/>
      <c r="L54" s="2">
        <f t="shared" si="0"/>
        <v>0</v>
      </c>
      <c r="N54" s="31">
        <f t="shared" si="4"/>
        <v>100</v>
      </c>
      <c r="P54" s="2">
        <f t="shared" si="1"/>
        <v>100</v>
      </c>
      <c r="S54" s="2">
        <f t="shared" si="3"/>
        <v>0</v>
      </c>
      <c r="T54" s="29">
        <f t="shared" si="2"/>
        <v>100</v>
      </c>
    </row>
    <row r="55" spans="1:26" x14ac:dyDescent="0.25">
      <c r="A55" t="s">
        <v>226</v>
      </c>
      <c r="B55" t="s">
        <v>225</v>
      </c>
      <c r="C55" s="30"/>
      <c r="D55" s="30"/>
      <c r="E55" s="28"/>
      <c r="F55" s="30"/>
      <c r="G55" s="30"/>
      <c r="H55" s="28"/>
      <c r="I55" s="30"/>
      <c r="J55" s="30"/>
      <c r="L55" s="2">
        <f t="shared" si="0"/>
        <v>0</v>
      </c>
      <c r="N55" s="31">
        <f t="shared" si="4"/>
        <v>100</v>
      </c>
      <c r="P55" s="2">
        <f t="shared" si="1"/>
        <v>100</v>
      </c>
      <c r="S55" s="2">
        <f t="shared" si="3"/>
        <v>0</v>
      </c>
      <c r="T55" s="29">
        <f t="shared" si="2"/>
        <v>100</v>
      </c>
    </row>
    <row r="56" spans="1:26" x14ac:dyDescent="0.25">
      <c r="A56" t="s">
        <v>72</v>
      </c>
      <c r="B56" t="s">
        <v>73</v>
      </c>
      <c r="C56" s="30"/>
      <c r="D56" s="30"/>
      <c r="E56" s="28"/>
      <c r="F56" s="30"/>
      <c r="G56" s="30"/>
      <c r="H56" s="28"/>
      <c r="I56" s="30"/>
      <c r="J56" s="30"/>
      <c r="L56" s="2">
        <f t="shared" si="0"/>
        <v>0</v>
      </c>
      <c r="N56" s="31">
        <f t="shared" si="4"/>
        <v>100</v>
      </c>
      <c r="P56" s="2">
        <f t="shared" si="1"/>
        <v>100</v>
      </c>
      <c r="S56" s="2">
        <f t="shared" si="3"/>
        <v>0</v>
      </c>
      <c r="T56" s="29">
        <f t="shared" si="2"/>
        <v>100</v>
      </c>
    </row>
    <row r="57" spans="1:26" s="59" customFormat="1" x14ac:dyDescent="0.25">
      <c r="A57" s="59" t="s">
        <v>270</v>
      </c>
      <c r="B57" s="59" t="s">
        <v>271</v>
      </c>
      <c r="C57" s="61"/>
      <c r="D57" s="61"/>
      <c r="E57" s="61"/>
      <c r="F57" s="61"/>
      <c r="G57" s="61"/>
      <c r="H57" s="61"/>
      <c r="I57" s="60"/>
      <c r="J57" s="60"/>
      <c r="L57" s="62">
        <f>IF(D57="N",D$3,0)+IF(E57="N",E$3,0)+IF(F57="N",F$3,0)+IF(G57="N",G$3,0)+IF(H57="Y",H$3,0)+IF(I57="Y",I$3,0)</f>
        <v>0</v>
      </c>
      <c r="N57" s="54">
        <v>40</v>
      </c>
      <c r="P57" s="62">
        <f t="shared" si="1"/>
        <v>40</v>
      </c>
      <c r="Q57" s="62"/>
      <c r="R57" s="62"/>
      <c r="S57" s="62">
        <f>Q57+R57</f>
        <v>0</v>
      </c>
      <c r="T57" s="63">
        <f>P57-S57</f>
        <v>40</v>
      </c>
      <c r="V57" s="60"/>
      <c r="W57" s="60"/>
      <c r="X57" s="60" t="s">
        <v>212</v>
      </c>
    </row>
    <row r="58" spans="1:26" x14ac:dyDescent="0.25">
      <c r="A58" t="s">
        <v>74</v>
      </c>
      <c r="B58" t="s">
        <v>11</v>
      </c>
      <c r="C58" s="30"/>
      <c r="D58" s="30"/>
      <c r="E58" s="28"/>
      <c r="F58" s="30"/>
      <c r="G58" s="30"/>
      <c r="H58" s="28"/>
      <c r="I58" s="30"/>
      <c r="J58" s="30"/>
      <c r="L58" s="2">
        <f t="shared" si="0"/>
        <v>0</v>
      </c>
      <c r="N58" s="31">
        <f t="shared" si="4"/>
        <v>100</v>
      </c>
      <c r="P58" s="2">
        <f t="shared" si="1"/>
        <v>100</v>
      </c>
      <c r="S58" s="2">
        <f t="shared" si="3"/>
        <v>0</v>
      </c>
      <c r="T58" s="29">
        <f t="shared" si="2"/>
        <v>100</v>
      </c>
    </row>
    <row r="59" spans="1:26" x14ac:dyDescent="0.25">
      <c r="A59" t="s">
        <v>75</v>
      </c>
      <c r="B59" t="s">
        <v>76</v>
      </c>
      <c r="C59" s="30"/>
      <c r="D59" s="30"/>
      <c r="E59" s="28"/>
      <c r="F59" s="30"/>
      <c r="G59" s="30"/>
      <c r="H59" s="28"/>
      <c r="I59" s="30"/>
      <c r="J59" s="30"/>
      <c r="L59" s="2">
        <f t="shared" si="0"/>
        <v>0</v>
      </c>
      <c r="N59" s="31">
        <f t="shared" si="4"/>
        <v>100</v>
      </c>
      <c r="P59" s="2">
        <f t="shared" si="1"/>
        <v>100</v>
      </c>
      <c r="S59" s="2">
        <f t="shared" si="3"/>
        <v>0</v>
      </c>
      <c r="T59" s="29">
        <f t="shared" si="2"/>
        <v>100</v>
      </c>
    </row>
    <row r="60" spans="1:26" x14ac:dyDescent="0.25">
      <c r="A60" s="101" t="s">
        <v>331</v>
      </c>
      <c r="B60" s="101" t="s">
        <v>332</v>
      </c>
      <c r="C60" s="30"/>
      <c r="D60" s="30"/>
      <c r="E60" s="28"/>
      <c r="F60" s="30"/>
      <c r="G60" s="30"/>
      <c r="H60" s="30"/>
      <c r="I60" s="30"/>
      <c r="J60" s="30"/>
      <c r="L60" s="2">
        <f t="shared" ref="L60" si="22">IF(D60="N",D$3,0)+IF(E60="N",E$3,0)+IF(F60="N",F$3,0)+IF(G60="N",G$3,0)+IF(H60="Y",H$3,0)+IF(I60="Y",I$3,0)</f>
        <v>0</v>
      </c>
      <c r="N60" s="31">
        <f t="shared" ref="N60" si="23">IF(J60="Y",J$3,100)</f>
        <v>100</v>
      </c>
      <c r="P60" s="2">
        <v>100</v>
      </c>
      <c r="S60" s="2">
        <f t="shared" ref="S60" si="24">Q60+R60</f>
        <v>0</v>
      </c>
      <c r="T60" s="29">
        <f t="shared" ref="T60" si="25">P60-S60</f>
        <v>100</v>
      </c>
      <c r="W60" s="14"/>
    </row>
    <row r="61" spans="1:26" x14ac:dyDescent="0.25">
      <c r="A61" t="s">
        <v>78</v>
      </c>
      <c r="B61" t="s">
        <v>79</v>
      </c>
      <c r="C61" s="30"/>
      <c r="D61" s="30"/>
      <c r="E61" s="28"/>
      <c r="F61" s="30"/>
      <c r="G61" s="30"/>
      <c r="H61" s="28"/>
      <c r="I61" s="30"/>
      <c r="J61" s="30"/>
      <c r="L61" s="2">
        <f t="shared" si="0"/>
        <v>0</v>
      </c>
      <c r="N61" s="31">
        <f t="shared" si="4"/>
        <v>100</v>
      </c>
      <c r="P61" s="2">
        <f t="shared" si="1"/>
        <v>100</v>
      </c>
      <c r="S61" s="2">
        <f t="shared" si="3"/>
        <v>0</v>
      </c>
      <c r="T61" s="29">
        <f t="shared" si="2"/>
        <v>100</v>
      </c>
    </row>
    <row r="62" spans="1:26" x14ac:dyDescent="0.25">
      <c r="A62" t="s">
        <v>378</v>
      </c>
      <c r="B62" t="s">
        <v>8</v>
      </c>
      <c r="C62" s="30"/>
      <c r="D62" s="30"/>
      <c r="E62" s="28"/>
      <c r="F62" s="30"/>
      <c r="G62" s="30"/>
      <c r="H62" s="28"/>
      <c r="I62" s="30"/>
      <c r="J62" s="30"/>
      <c r="L62" s="2">
        <f t="shared" si="0"/>
        <v>0</v>
      </c>
      <c r="N62" s="31">
        <v>100</v>
      </c>
      <c r="P62" s="2">
        <f t="shared" si="1"/>
        <v>100</v>
      </c>
      <c r="S62" s="2">
        <f t="shared" si="3"/>
        <v>0</v>
      </c>
      <c r="T62" s="29">
        <f t="shared" si="2"/>
        <v>100</v>
      </c>
      <c r="V62" s="107" t="s">
        <v>269</v>
      </c>
      <c r="X62" s="79" t="s">
        <v>379</v>
      </c>
      <c r="Y62" s="73"/>
      <c r="Z62" s="73"/>
    </row>
    <row r="63" spans="1:26" x14ac:dyDescent="0.25">
      <c r="A63" t="s">
        <v>213</v>
      </c>
      <c r="B63" t="s">
        <v>124</v>
      </c>
      <c r="C63" s="30"/>
      <c r="D63" s="30"/>
      <c r="E63" s="28"/>
      <c r="F63" s="30"/>
      <c r="G63" s="30"/>
      <c r="H63" s="28"/>
      <c r="I63" s="30"/>
      <c r="J63" s="30"/>
      <c r="L63" s="2">
        <f t="shared" si="0"/>
        <v>0</v>
      </c>
      <c r="N63" s="31">
        <f>IF(J63="Y",J$3,100)</f>
        <v>100</v>
      </c>
      <c r="P63" s="2">
        <f t="shared" si="1"/>
        <v>100</v>
      </c>
      <c r="S63" s="2">
        <f>Q63+R63</f>
        <v>0</v>
      </c>
      <c r="T63" s="29">
        <f t="shared" si="2"/>
        <v>100</v>
      </c>
      <c r="W63" s="14"/>
    </row>
    <row r="64" spans="1:26" x14ac:dyDescent="0.25">
      <c r="A64" s="14" t="s">
        <v>80</v>
      </c>
      <c r="B64" s="14" t="s">
        <v>81</v>
      </c>
      <c r="C64" s="30"/>
      <c r="D64" s="28"/>
      <c r="E64" s="28"/>
      <c r="F64" s="28"/>
      <c r="G64" s="28"/>
      <c r="H64" s="28"/>
      <c r="I64" s="30"/>
      <c r="J64" s="30"/>
      <c r="L64" s="2">
        <f t="shared" si="0"/>
        <v>0</v>
      </c>
      <c r="N64" s="31">
        <f>IF(J64="Y",J$3,100)</f>
        <v>100</v>
      </c>
      <c r="P64" s="2">
        <f t="shared" si="1"/>
        <v>100</v>
      </c>
      <c r="S64" s="2">
        <f t="shared" ref="S64" si="26">Q64+R64</f>
        <v>0</v>
      </c>
      <c r="T64" s="29">
        <f t="shared" si="2"/>
        <v>100</v>
      </c>
      <c r="V64" s="107" t="s">
        <v>269</v>
      </c>
      <c r="W64" s="14"/>
    </row>
    <row r="65" spans="1:24" x14ac:dyDescent="0.25">
      <c r="A65" t="s">
        <v>80</v>
      </c>
      <c r="B65" t="s">
        <v>82</v>
      </c>
      <c r="C65" s="30"/>
      <c r="D65" s="30"/>
      <c r="E65" s="28"/>
      <c r="F65" s="30"/>
      <c r="G65" s="30"/>
      <c r="H65" s="28"/>
      <c r="I65" s="30"/>
      <c r="J65" s="30"/>
      <c r="L65" s="2">
        <f t="shared" si="0"/>
        <v>0</v>
      </c>
      <c r="N65" s="31">
        <f t="shared" si="4"/>
        <v>100</v>
      </c>
      <c r="P65" s="2">
        <f t="shared" si="1"/>
        <v>100</v>
      </c>
      <c r="S65" s="2">
        <f t="shared" si="3"/>
        <v>0</v>
      </c>
      <c r="T65" s="29">
        <f t="shared" si="2"/>
        <v>100</v>
      </c>
      <c r="W65" s="14"/>
    </row>
    <row r="66" spans="1:24" x14ac:dyDescent="0.25">
      <c r="A66" t="s">
        <v>83</v>
      </c>
      <c r="B66" t="s">
        <v>84</v>
      </c>
      <c r="C66" s="30"/>
      <c r="D66" s="30"/>
      <c r="E66" s="28"/>
      <c r="F66" s="30"/>
      <c r="G66" s="30"/>
      <c r="H66" s="28"/>
      <c r="I66" s="30"/>
      <c r="J66" s="30"/>
      <c r="L66" s="2">
        <f t="shared" si="0"/>
        <v>0</v>
      </c>
      <c r="N66" s="31">
        <f t="shared" si="4"/>
        <v>100</v>
      </c>
      <c r="P66" s="2">
        <f t="shared" si="1"/>
        <v>100</v>
      </c>
      <c r="S66" s="2">
        <f t="shared" si="3"/>
        <v>0</v>
      </c>
      <c r="T66" s="29">
        <f t="shared" si="2"/>
        <v>100</v>
      </c>
      <c r="W66" s="14"/>
    </row>
    <row r="67" spans="1:24" s="59" customFormat="1" x14ac:dyDescent="0.25">
      <c r="A67" s="59" t="s">
        <v>85</v>
      </c>
      <c r="B67" s="59" t="s">
        <v>86</v>
      </c>
      <c r="C67" s="60"/>
      <c r="D67" s="60"/>
      <c r="E67" s="61"/>
      <c r="F67" s="60"/>
      <c r="G67" s="60"/>
      <c r="H67" s="61"/>
      <c r="I67" s="60"/>
      <c r="J67" s="60"/>
      <c r="L67" s="62">
        <f t="shared" si="0"/>
        <v>0</v>
      </c>
      <c r="N67" s="54">
        <v>40</v>
      </c>
      <c r="P67" s="62">
        <f t="shared" si="1"/>
        <v>40</v>
      </c>
      <c r="Q67" s="62"/>
      <c r="R67" s="62"/>
      <c r="S67" s="62">
        <f t="shared" si="3"/>
        <v>0</v>
      </c>
      <c r="T67" s="63">
        <f t="shared" si="2"/>
        <v>40</v>
      </c>
      <c r="V67" s="60"/>
      <c r="W67" s="60"/>
      <c r="X67" s="60" t="s">
        <v>212</v>
      </c>
    </row>
    <row r="68" spans="1:24" x14ac:dyDescent="0.25">
      <c r="A68" t="s">
        <v>87</v>
      </c>
      <c r="B68" t="s">
        <v>6</v>
      </c>
      <c r="C68" s="30"/>
      <c r="D68" s="30"/>
      <c r="E68" s="28"/>
      <c r="F68" s="30"/>
      <c r="G68" s="30"/>
      <c r="H68" s="28"/>
      <c r="I68" s="30"/>
      <c r="J68" s="30"/>
      <c r="L68" s="2">
        <f t="shared" si="0"/>
        <v>0</v>
      </c>
      <c r="N68" s="31">
        <f t="shared" si="4"/>
        <v>100</v>
      </c>
      <c r="P68" s="2">
        <f t="shared" si="1"/>
        <v>100</v>
      </c>
      <c r="S68" s="2">
        <f t="shared" si="3"/>
        <v>0</v>
      </c>
      <c r="T68" s="29">
        <f t="shared" si="2"/>
        <v>100</v>
      </c>
      <c r="W68" s="14"/>
    </row>
    <row r="69" spans="1:24" s="59" customFormat="1" x14ac:dyDescent="0.25">
      <c r="A69" s="59" t="s">
        <v>88</v>
      </c>
      <c r="B69" s="59" t="s">
        <v>89</v>
      </c>
      <c r="C69" s="60"/>
      <c r="D69" s="60"/>
      <c r="E69" s="61"/>
      <c r="F69" s="60"/>
      <c r="G69" s="60"/>
      <c r="H69" s="61"/>
      <c r="I69" s="60"/>
      <c r="J69" s="60"/>
      <c r="L69" s="62">
        <f t="shared" si="0"/>
        <v>0</v>
      </c>
      <c r="N69" s="54">
        <v>40</v>
      </c>
      <c r="P69" s="62">
        <f t="shared" si="1"/>
        <v>40</v>
      </c>
      <c r="Q69" s="62"/>
      <c r="R69" s="62"/>
      <c r="S69" s="62">
        <f t="shared" si="3"/>
        <v>0</v>
      </c>
      <c r="T69" s="63">
        <f t="shared" si="2"/>
        <v>40</v>
      </c>
      <c r="V69" s="107" t="s">
        <v>269</v>
      </c>
      <c r="X69" s="60" t="s">
        <v>212</v>
      </c>
    </row>
    <row r="70" spans="1:24" x14ac:dyDescent="0.25">
      <c r="A70" t="s">
        <v>90</v>
      </c>
      <c r="B70" t="s">
        <v>91</v>
      </c>
      <c r="C70" s="30"/>
      <c r="D70" s="30"/>
      <c r="E70" s="28"/>
      <c r="F70" s="30"/>
      <c r="G70" s="30"/>
      <c r="H70" s="28"/>
      <c r="I70" s="30"/>
      <c r="J70" s="30"/>
      <c r="L70" s="2">
        <f t="shared" si="0"/>
        <v>0</v>
      </c>
      <c r="N70" s="31">
        <f t="shared" si="4"/>
        <v>100</v>
      </c>
      <c r="P70" s="2">
        <f t="shared" si="1"/>
        <v>100</v>
      </c>
      <c r="S70" s="2">
        <f t="shared" si="3"/>
        <v>0</v>
      </c>
      <c r="T70" s="29">
        <f t="shared" si="2"/>
        <v>100</v>
      </c>
      <c r="W70" s="14"/>
    </row>
    <row r="71" spans="1:24" x14ac:dyDescent="0.25">
      <c r="A71" t="s">
        <v>92</v>
      </c>
      <c r="B71" t="s">
        <v>8</v>
      </c>
      <c r="C71" s="30"/>
      <c r="D71" s="30"/>
      <c r="E71" s="28"/>
      <c r="F71" s="30"/>
      <c r="G71" s="30"/>
      <c r="H71" s="28"/>
      <c r="I71" s="30"/>
      <c r="J71" s="30"/>
      <c r="L71" s="2">
        <f t="shared" si="0"/>
        <v>0</v>
      </c>
      <c r="N71" s="31">
        <f t="shared" si="4"/>
        <v>100</v>
      </c>
      <c r="P71" s="2">
        <f t="shared" si="1"/>
        <v>100</v>
      </c>
      <c r="S71" s="2">
        <f t="shared" si="3"/>
        <v>0</v>
      </c>
      <c r="T71" s="29">
        <f t="shared" si="2"/>
        <v>100</v>
      </c>
      <c r="W71" s="14"/>
    </row>
    <row r="72" spans="1:24" x14ac:dyDescent="0.25">
      <c r="A72" t="s">
        <v>93</v>
      </c>
      <c r="B72" t="s">
        <v>33</v>
      </c>
      <c r="C72" s="30"/>
      <c r="D72" s="30"/>
      <c r="E72" s="28"/>
      <c r="F72" s="30"/>
      <c r="G72" s="30"/>
      <c r="H72" s="28"/>
      <c r="I72" s="30"/>
      <c r="J72" s="30"/>
      <c r="L72" s="2">
        <f t="shared" si="0"/>
        <v>0</v>
      </c>
      <c r="N72" s="31">
        <f t="shared" si="4"/>
        <v>100</v>
      </c>
      <c r="P72" s="2">
        <f t="shared" si="1"/>
        <v>100</v>
      </c>
      <c r="S72" s="2">
        <f t="shared" si="3"/>
        <v>0</v>
      </c>
      <c r="T72" s="29">
        <f t="shared" si="2"/>
        <v>100</v>
      </c>
      <c r="V72" s="107" t="s">
        <v>269</v>
      </c>
      <c r="W72" s="14"/>
    </row>
    <row r="73" spans="1:24" x14ac:dyDescent="0.25">
      <c r="A73" t="s">
        <v>93</v>
      </c>
      <c r="B73" t="s">
        <v>94</v>
      </c>
      <c r="C73" s="30"/>
      <c r="D73" s="30"/>
      <c r="E73" s="28"/>
      <c r="F73" s="30"/>
      <c r="G73" s="30"/>
      <c r="H73" s="28"/>
      <c r="I73" s="30"/>
      <c r="J73" s="30"/>
      <c r="L73" s="2">
        <f t="shared" si="0"/>
        <v>0</v>
      </c>
      <c r="N73" s="31">
        <f t="shared" si="4"/>
        <v>100</v>
      </c>
      <c r="P73" s="2">
        <f t="shared" si="1"/>
        <v>100</v>
      </c>
      <c r="S73" s="2">
        <f t="shared" si="3"/>
        <v>0</v>
      </c>
      <c r="T73" s="29">
        <f t="shared" si="2"/>
        <v>100</v>
      </c>
      <c r="W73" s="14"/>
    </row>
    <row r="74" spans="1:24" x14ac:dyDescent="0.25">
      <c r="A74" s="14" t="s">
        <v>95</v>
      </c>
      <c r="B74" s="14" t="s">
        <v>86</v>
      </c>
      <c r="C74" s="30"/>
      <c r="D74" s="30"/>
      <c r="E74" s="28"/>
      <c r="F74" s="30"/>
      <c r="G74" s="30"/>
      <c r="H74" s="28"/>
      <c r="I74" s="30"/>
      <c r="J74" s="30"/>
      <c r="L74" s="2">
        <f t="shared" ref="L74:L136" si="27">IF(D74="N",D$3,0)+IF(E74="N",E$3,0)+IF(F74="N",F$3,0)+IF(G74="N",G$3,0)+IF(H74="Y",H$3,0)+IF(I74="Y",I$3,0)</f>
        <v>0</v>
      </c>
      <c r="N74" s="31">
        <f t="shared" si="4"/>
        <v>100</v>
      </c>
      <c r="P74" s="2">
        <f t="shared" ref="P74:P136" si="28">N74+L74</f>
        <v>100</v>
      </c>
      <c r="S74" s="2">
        <f t="shared" si="3"/>
        <v>0</v>
      </c>
      <c r="T74" s="29">
        <f t="shared" ref="T74:T136" si="29">P74-S74</f>
        <v>100</v>
      </c>
      <c r="W74" s="14"/>
    </row>
    <row r="75" spans="1:24" x14ac:dyDescent="0.25">
      <c r="A75" t="s">
        <v>96</v>
      </c>
      <c r="B75" t="s">
        <v>97</v>
      </c>
      <c r="C75" s="30"/>
      <c r="D75" s="30"/>
      <c r="E75" s="28"/>
      <c r="F75" s="30"/>
      <c r="G75" s="30"/>
      <c r="H75" s="28"/>
      <c r="I75" s="30"/>
      <c r="J75" s="30"/>
      <c r="L75" s="2">
        <f t="shared" si="27"/>
        <v>0</v>
      </c>
      <c r="N75" s="31">
        <f t="shared" si="4"/>
        <v>100</v>
      </c>
      <c r="P75" s="2">
        <f t="shared" si="28"/>
        <v>100</v>
      </c>
      <c r="S75" s="2">
        <f t="shared" ref="S75:S141" si="30">Q75+R75</f>
        <v>0</v>
      </c>
      <c r="T75" s="29">
        <f t="shared" si="29"/>
        <v>100</v>
      </c>
      <c r="W75" s="14"/>
    </row>
    <row r="76" spans="1:24" x14ac:dyDescent="0.25">
      <c r="A76" t="s">
        <v>98</v>
      </c>
      <c r="B76" t="s">
        <v>99</v>
      </c>
      <c r="C76" s="30"/>
      <c r="D76" s="30"/>
      <c r="E76" s="28"/>
      <c r="F76" s="30"/>
      <c r="G76" s="30"/>
      <c r="H76" s="28"/>
      <c r="I76" s="30"/>
      <c r="J76" s="30"/>
      <c r="L76" s="2">
        <f t="shared" si="27"/>
        <v>0</v>
      </c>
      <c r="N76" s="31">
        <f t="shared" ref="N76:N136" si="31">IF(J76="Y",J$3,100)</f>
        <v>100</v>
      </c>
      <c r="P76" s="2">
        <f t="shared" si="28"/>
        <v>100</v>
      </c>
      <c r="S76" s="2">
        <f t="shared" si="30"/>
        <v>0</v>
      </c>
      <c r="T76" s="29">
        <f t="shared" si="29"/>
        <v>100</v>
      </c>
      <c r="W76" s="14"/>
    </row>
    <row r="77" spans="1:24" x14ac:dyDescent="0.25">
      <c r="A77" t="s">
        <v>258</v>
      </c>
      <c r="B77" t="s">
        <v>263</v>
      </c>
      <c r="C77" s="30"/>
      <c r="D77" s="30"/>
      <c r="E77" s="28"/>
      <c r="F77" s="30"/>
      <c r="G77" s="30"/>
      <c r="H77" s="30"/>
      <c r="I77" s="30"/>
      <c r="J77" s="30"/>
      <c r="L77" s="2">
        <f t="shared" si="27"/>
        <v>0</v>
      </c>
      <c r="N77" s="31">
        <f t="shared" si="31"/>
        <v>100</v>
      </c>
      <c r="P77" s="2">
        <f t="shared" si="28"/>
        <v>100</v>
      </c>
      <c r="S77" s="2">
        <f t="shared" si="30"/>
        <v>0</v>
      </c>
      <c r="T77" s="29">
        <f t="shared" si="29"/>
        <v>100</v>
      </c>
      <c r="W77" s="14"/>
    </row>
    <row r="78" spans="1:24" x14ac:dyDescent="0.25">
      <c r="A78" t="s">
        <v>222</v>
      </c>
      <c r="B78" t="s">
        <v>221</v>
      </c>
      <c r="C78" s="30"/>
      <c r="D78" s="30"/>
      <c r="E78" s="28"/>
      <c r="F78" s="30"/>
      <c r="G78" s="30"/>
      <c r="H78" s="28"/>
      <c r="I78" s="30"/>
      <c r="J78" s="30"/>
      <c r="L78" s="2">
        <f t="shared" si="27"/>
        <v>0</v>
      </c>
      <c r="N78" s="31">
        <f t="shared" si="31"/>
        <v>100</v>
      </c>
      <c r="P78" s="2">
        <f t="shared" si="28"/>
        <v>100</v>
      </c>
      <c r="S78" s="2">
        <f t="shared" si="30"/>
        <v>0</v>
      </c>
      <c r="T78" s="29">
        <f t="shared" si="29"/>
        <v>100</v>
      </c>
      <c r="W78" s="73" t="s">
        <v>296</v>
      </c>
    </row>
    <row r="79" spans="1:24" x14ac:dyDescent="0.25">
      <c r="A79" t="s">
        <v>100</v>
      </c>
      <c r="B79" t="s">
        <v>6</v>
      </c>
      <c r="C79" s="30"/>
      <c r="D79" s="30"/>
      <c r="E79" s="28"/>
      <c r="F79" s="30"/>
      <c r="G79" s="30"/>
      <c r="H79" s="28"/>
      <c r="I79" s="30"/>
      <c r="J79" s="30"/>
      <c r="L79" s="2">
        <f t="shared" si="27"/>
        <v>0</v>
      </c>
      <c r="N79" s="31">
        <f t="shared" si="31"/>
        <v>100</v>
      </c>
      <c r="P79" s="2">
        <f t="shared" si="28"/>
        <v>100</v>
      </c>
      <c r="S79" s="2">
        <f t="shared" si="30"/>
        <v>0</v>
      </c>
      <c r="T79" s="29">
        <f t="shared" si="29"/>
        <v>100</v>
      </c>
      <c r="W79" s="14"/>
    </row>
    <row r="80" spans="1:24" x14ac:dyDescent="0.25">
      <c r="A80" t="s">
        <v>100</v>
      </c>
      <c r="B80" t="s">
        <v>101</v>
      </c>
      <c r="C80" s="30"/>
      <c r="D80" s="30"/>
      <c r="E80" s="28"/>
      <c r="F80" s="30"/>
      <c r="G80" s="30"/>
      <c r="H80" s="28"/>
      <c r="I80" s="30"/>
      <c r="J80" s="30"/>
      <c r="L80" s="2">
        <f t="shared" si="27"/>
        <v>0</v>
      </c>
      <c r="N80" s="31">
        <f t="shared" si="31"/>
        <v>100</v>
      </c>
      <c r="P80" s="2">
        <f t="shared" si="28"/>
        <v>100</v>
      </c>
      <c r="S80" s="2">
        <f t="shared" si="30"/>
        <v>0</v>
      </c>
      <c r="T80" s="29">
        <f t="shared" si="29"/>
        <v>100</v>
      </c>
      <c r="W80" s="14"/>
    </row>
    <row r="81" spans="1:24" x14ac:dyDescent="0.25">
      <c r="A81" t="s">
        <v>102</v>
      </c>
      <c r="B81" t="s">
        <v>103</v>
      </c>
      <c r="C81" s="30"/>
      <c r="D81" s="30"/>
      <c r="E81" s="28"/>
      <c r="F81" s="30"/>
      <c r="G81" s="30"/>
      <c r="H81" s="28"/>
      <c r="I81" s="30"/>
      <c r="J81" s="30"/>
      <c r="L81" s="2">
        <f t="shared" si="27"/>
        <v>0</v>
      </c>
      <c r="N81" s="31">
        <f t="shared" si="31"/>
        <v>100</v>
      </c>
      <c r="P81" s="2">
        <f t="shared" si="28"/>
        <v>100</v>
      </c>
      <c r="S81" s="2">
        <f t="shared" si="30"/>
        <v>0</v>
      </c>
      <c r="T81" s="29">
        <f t="shared" si="29"/>
        <v>100</v>
      </c>
      <c r="W81" s="14"/>
    </row>
    <row r="82" spans="1:24" x14ac:dyDescent="0.25">
      <c r="A82" t="s">
        <v>104</v>
      </c>
      <c r="B82" t="s">
        <v>32</v>
      </c>
      <c r="C82" s="30"/>
      <c r="D82" s="30"/>
      <c r="E82" s="28"/>
      <c r="F82" s="30"/>
      <c r="G82" s="30"/>
      <c r="H82" s="28"/>
      <c r="I82" s="30"/>
      <c r="J82" s="30"/>
      <c r="L82" s="2">
        <f t="shared" si="27"/>
        <v>0</v>
      </c>
      <c r="N82" s="31">
        <f t="shared" si="31"/>
        <v>100</v>
      </c>
      <c r="P82" s="2">
        <f t="shared" si="28"/>
        <v>100</v>
      </c>
      <c r="S82" s="2">
        <f t="shared" si="30"/>
        <v>0</v>
      </c>
      <c r="T82" s="29">
        <f t="shared" si="29"/>
        <v>100</v>
      </c>
      <c r="W82" s="14"/>
    </row>
    <row r="83" spans="1:24" x14ac:dyDescent="0.25">
      <c r="A83" t="s">
        <v>105</v>
      </c>
      <c r="B83" t="s">
        <v>106</v>
      </c>
      <c r="C83" s="30"/>
      <c r="D83" s="30"/>
      <c r="E83" s="28"/>
      <c r="F83" s="30"/>
      <c r="G83" s="30"/>
      <c r="H83" s="28"/>
      <c r="I83" s="30"/>
      <c r="J83" s="30"/>
      <c r="L83" s="2">
        <f t="shared" si="27"/>
        <v>0</v>
      </c>
      <c r="N83" s="31">
        <f t="shared" si="31"/>
        <v>100</v>
      </c>
      <c r="P83" s="2">
        <f t="shared" si="28"/>
        <v>100</v>
      </c>
      <c r="S83" s="2">
        <f t="shared" si="30"/>
        <v>0</v>
      </c>
      <c r="T83" s="29">
        <f t="shared" si="29"/>
        <v>100</v>
      </c>
      <c r="W83" s="14"/>
    </row>
    <row r="84" spans="1:24" s="59" customFormat="1" x14ac:dyDescent="0.25">
      <c r="A84" s="59" t="s">
        <v>107</v>
      </c>
      <c r="B84" s="59" t="s">
        <v>108</v>
      </c>
      <c r="C84" s="61"/>
      <c r="D84" s="61"/>
      <c r="E84" s="61"/>
      <c r="F84" s="61"/>
      <c r="G84" s="61"/>
      <c r="H84" s="61"/>
      <c r="I84" s="60"/>
      <c r="J84" s="60"/>
      <c r="L84" s="62">
        <f t="shared" si="27"/>
        <v>0</v>
      </c>
      <c r="N84" s="54">
        <v>40</v>
      </c>
      <c r="P84" s="62">
        <f t="shared" si="28"/>
        <v>40</v>
      </c>
      <c r="Q84" s="62"/>
      <c r="R84" s="62"/>
      <c r="S84" s="62">
        <f t="shared" si="30"/>
        <v>0</v>
      </c>
      <c r="T84" s="63">
        <f t="shared" si="29"/>
        <v>40</v>
      </c>
      <c r="V84" s="60"/>
      <c r="X84" s="60" t="s">
        <v>212</v>
      </c>
    </row>
    <row r="85" spans="1:24" x14ac:dyDescent="0.25">
      <c r="A85" s="14" t="s">
        <v>232</v>
      </c>
      <c r="B85" t="s">
        <v>233</v>
      </c>
      <c r="C85" s="30"/>
      <c r="D85" s="30"/>
      <c r="E85" s="28"/>
      <c r="F85" s="30"/>
      <c r="G85" s="30"/>
      <c r="H85" s="28"/>
      <c r="I85" s="30"/>
      <c r="J85" s="30"/>
      <c r="L85" s="2">
        <f>IF(D85="N",D$3,0)+IF(E85="N",E$3,0)+IF(F85="N",F$3,0)+IF(G85="N",G$3,0)+IF(H85="Y",H$3,0)+IF(I85="Y",I$3,0)</f>
        <v>0</v>
      </c>
      <c r="N85" s="31">
        <f>IF(J85="Y",J$3,100)</f>
        <v>100</v>
      </c>
      <c r="P85" s="2">
        <f>N85+L85</f>
        <v>100</v>
      </c>
      <c r="S85" s="2">
        <f>Q85+R85</f>
        <v>0</v>
      </c>
      <c r="T85" s="29">
        <f>P85-S85</f>
        <v>100</v>
      </c>
      <c r="V85" s="107" t="s">
        <v>269</v>
      </c>
      <c r="W85" s="14"/>
    </row>
    <row r="86" spans="1:24" x14ac:dyDescent="0.25">
      <c r="A86" s="99" t="s">
        <v>333</v>
      </c>
      <c r="B86" s="99" t="s">
        <v>334</v>
      </c>
      <c r="C86" s="30"/>
      <c r="D86" s="30"/>
      <c r="E86" s="28"/>
      <c r="F86" s="30"/>
      <c r="G86" s="30"/>
      <c r="H86" s="30"/>
      <c r="I86" s="30"/>
      <c r="J86" s="30"/>
      <c r="L86" s="2">
        <f>IF(D86="N",D$3,0)+IF(E86="N",E$3,0)+IF(F86="N",F$3,0)+IF(G86="N",G$3,0)+IF(H86="Y",H$3,0)+IF(I86="Y",I$3,0)</f>
        <v>0</v>
      </c>
      <c r="N86" s="31">
        <f>IF(J86="Y",J$3,100)</f>
        <v>100</v>
      </c>
      <c r="P86" s="2">
        <v>100</v>
      </c>
      <c r="S86" s="2">
        <f>Q86+R86</f>
        <v>0</v>
      </c>
      <c r="T86" s="29">
        <f>P86-S86</f>
        <v>100</v>
      </c>
      <c r="W86" s="14"/>
    </row>
    <row r="87" spans="1:24" x14ac:dyDescent="0.25">
      <c r="A87" t="s">
        <v>109</v>
      </c>
      <c r="B87" t="s">
        <v>110</v>
      </c>
      <c r="C87" s="30"/>
      <c r="D87" s="30"/>
      <c r="E87" s="28"/>
      <c r="F87" s="30"/>
      <c r="G87" s="30"/>
      <c r="H87" s="28"/>
      <c r="I87" s="30"/>
      <c r="J87" s="30"/>
      <c r="L87" s="2">
        <f t="shared" si="27"/>
        <v>0</v>
      </c>
      <c r="N87" s="31">
        <f t="shared" si="31"/>
        <v>100</v>
      </c>
      <c r="P87" s="2">
        <f t="shared" si="28"/>
        <v>100</v>
      </c>
      <c r="S87" s="2">
        <f t="shared" si="30"/>
        <v>0</v>
      </c>
      <c r="T87" s="29">
        <f t="shared" si="29"/>
        <v>100</v>
      </c>
      <c r="W87" s="14"/>
    </row>
    <row r="88" spans="1:24" x14ac:dyDescent="0.25">
      <c r="A88" t="s">
        <v>111</v>
      </c>
      <c r="B88" t="s">
        <v>112</v>
      </c>
      <c r="C88" s="30"/>
      <c r="D88" s="30"/>
      <c r="E88" s="28"/>
      <c r="F88" s="30"/>
      <c r="G88" s="30"/>
      <c r="H88" s="28"/>
      <c r="I88" s="30"/>
      <c r="J88" s="30"/>
      <c r="L88" s="2">
        <f t="shared" si="27"/>
        <v>0</v>
      </c>
      <c r="N88" s="31">
        <f t="shared" si="31"/>
        <v>100</v>
      </c>
      <c r="P88" s="2">
        <f t="shared" si="28"/>
        <v>100</v>
      </c>
      <c r="S88" s="2">
        <f t="shared" si="30"/>
        <v>0</v>
      </c>
      <c r="T88" s="29">
        <f t="shared" si="29"/>
        <v>100</v>
      </c>
      <c r="V88" s="107" t="s">
        <v>269</v>
      </c>
      <c r="W88" s="14"/>
    </row>
    <row r="89" spans="1:24" x14ac:dyDescent="0.25">
      <c r="A89" t="s">
        <v>241</v>
      </c>
      <c r="B89" t="s">
        <v>242</v>
      </c>
      <c r="C89" s="30"/>
      <c r="D89" s="30"/>
      <c r="E89" s="28"/>
      <c r="F89" s="30"/>
      <c r="G89" s="30"/>
      <c r="H89" s="28"/>
      <c r="I89" s="30"/>
      <c r="J89" s="30"/>
      <c r="L89" s="2">
        <f t="shared" si="27"/>
        <v>0</v>
      </c>
      <c r="N89" s="31">
        <v>100</v>
      </c>
      <c r="P89" s="2">
        <f t="shared" si="28"/>
        <v>100</v>
      </c>
      <c r="S89" s="2">
        <f t="shared" si="30"/>
        <v>0</v>
      </c>
      <c r="T89" s="29">
        <f t="shared" si="29"/>
        <v>100</v>
      </c>
      <c r="W89" s="14"/>
    </row>
    <row r="90" spans="1:24" x14ac:dyDescent="0.25">
      <c r="A90" t="s">
        <v>113</v>
      </c>
      <c r="B90" t="s">
        <v>114</v>
      </c>
      <c r="C90" s="30"/>
      <c r="D90" s="30"/>
      <c r="E90" s="28"/>
      <c r="F90" s="30"/>
      <c r="G90" s="30"/>
      <c r="H90" s="28"/>
      <c r="I90" s="30"/>
      <c r="J90" s="30"/>
      <c r="L90" s="2">
        <f t="shared" si="27"/>
        <v>0</v>
      </c>
      <c r="N90" s="31">
        <f t="shared" si="31"/>
        <v>100</v>
      </c>
      <c r="P90" s="2">
        <f t="shared" si="28"/>
        <v>100</v>
      </c>
      <c r="S90" s="2">
        <f t="shared" si="30"/>
        <v>0</v>
      </c>
      <c r="T90" s="29">
        <f t="shared" si="29"/>
        <v>100</v>
      </c>
    </row>
    <row r="91" spans="1:24" x14ac:dyDescent="0.25">
      <c r="A91" t="s">
        <v>115</v>
      </c>
      <c r="B91" t="s">
        <v>61</v>
      </c>
      <c r="C91" s="30"/>
      <c r="D91" s="30"/>
      <c r="E91" s="28"/>
      <c r="F91" s="30"/>
      <c r="G91" s="30"/>
      <c r="H91" s="28"/>
      <c r="I91" s="30"/>
      <c r="J91" s="30"/>
      <c r="L91" s="2">
        <f t="shared" si="27"/>
        <v>0</v>
      </c>
      <c r="N91" s="31">
        <f t="shared" si="31"/>
        <v>100</v>
      </c>
      <c r="P91" s="2">
        <f t="shared" si="28"/>
        <v>100</v>
      </c>
      <c r="S91" s="2">
        <f t="shared" si="30"/>
        <v>0</v>
      </c>
      <c r="T91" s="29">
        <f t="shared" si="29"/>
        <v>100</v>
      </c>
    </row>
    <row r="92" spans="1:24" x14ac:dyDescent="0.25">
      <c r="A92" t="s">
        <v>116</v>
      </c>
      <c r="B92" t="s">
        <v>8</v>
      </c>
      <c r="C92" s="30"/>
      <c r="D92" s="30"/>
      <c r="E92" s="28"/>
      <c r="F92" s="30"/>
      <c r="G92" s="30"/>
      <c r="H92" s="28"/>
      <c r="I92" s="30"/>
      <c r="J92" s="30"/>
      <c r="L92" s="2">
        <f t="shared" si="27"/>
        <v>0</v>
      </c>
      <c r="N92" s="31">
        <f t="shared" si="31"/>
        <v>100</v>
      </c>
      <c r="P92" s="2">
        <f t="shared" si="28"/>
        <v>100</v>
      </c>
      <c r="S92" s="2">
        <f t="shared" si="30"/>
        <v>0</v>
      </c>
      <c r="T92" s="29">
        <f t="shared" si="29"/>
        <v>100</v>
      </c>
    </row>
    <row r="93" spans="1:24" x14ac:dyDescent="0.25">
      <c r="A93" t="s">
        <v>117</v>
      </c>
      <c r="B93" t="s">
        <v>118</v>
      </c>
      <c r="C93" s="30"/>
      <c r="D93" s="30"/>
      <c r="E93" s="28"/>
      <c r="F93" s="30"/>
      <c r="G93" s="30"/>
      <c r="H93" s="28"/>
      <c r="I93" s="30"/>
      <c r="J93" s="30"/>
      <c r="L93" s="2">
        <f t="shared" si="27"/>
        <v>0</v>
      </c>
      <c r="N93" s="31">
        <f t="shared" si="31"/>
        <v>100</v>
      </c>
      <c r="P93" s="2">
        <f t="shared" si="28"/>
        <v>100</v>
      </c>
      <c r="S93" s="2">
        <f t="shared" si="30"/>
        <v>0</v>
      </c>
      <c r="T93" s="29">
        <f t="shared" si="29"/>
        <v>100</v>
      </c>
    </row>
    <row r="94" spans="1:24" x14ac:dyDescent="0.25">
      <c r="A94" s="14" t="s">
        <v>234</v>
      </c>
      <c r="B94" t="s">
        <v>235</v>
      </c>
      <c r="C94" s="30"/>
      <c r="D94" s="30"/>
      <c r="E94" s="28"/>
      <c r="F94" s="30"/>
      <c r="G94" s="30"/>
      <c r="H94" s="28"/>
      <c r="I94" s="30"/>
      <c r="J94" s="30"/>
      <c r="L94" s="2">
        <f>IF(D94="N",D$3,0)+IF(E94="N",E$3,0)+IF(F94="N",F$3,0)+IF(G94="N",G$3,0)+IF(H94="Y",H$3,0)+IF(I94="Y",I$3,0)</f>
        <v>0</v>
      </c>
      <c r="N94" s="31">
        <f>IF(J94="Y",J$3,100)</f>
        <v>100</v>
      </c>
      <c r="P94" s="2">
        <f>N94+L94</f>
        <v>100</v>
      </c>
      <c r="S94" s="2">
        <f>Q94+R94</f>
        <v>0</v>
      </c>
      <c r="T94" s="29">
        <f>P94-S94</f>
        <v>100</v>
      </c>
    </row>
    <row r="95" spans="1:24" s="59" customFormat="1" x14ac:dyDescent="0.25">
      <c r="A95" s="59" t="s">
        <v>119</v>
      </c>
      <c r="B95" s="59" t="s">
        <v>120</v>
      </c>
      <c r="C95" s="61"/>
      <c r="D95" s="61"/>
      <c r="E95" s="61"/>
      <c r="F95" s="61"/>
      <c r="G95" s="61"/>
      <c r="H95" s="61"/>
      <c r="I95" s="60"/>
      <c r="J95" s="60"/>
      <c r="L95" s="62">
        <f t="shared" si="27"/>
        <v>0</v>
      </c>
      <c r="N95" s="54">
        <v>40</v>
      </c>
      <c r="P95" s="62">
        <f t="shared" si="28"/>
        <v>40</v>
      </c>
      <c r="Q95" s="62"/>
      <c r="R95" s="62"/>
      <c r="S95" s="62">
        <f t="shared" si="30"/>
        <v>0</v>
      </c>
      <c r="T95" s="63">
        <f t="shared" si="29"/>
        <v>40</v>
      </c>
      <c r="V95" s="107" t="s">
        <v>269</v>
      </c>
      <c r="X95" s="60" t="s">
        <v>212</v>
      </c>
    </row>
    <row r="96" spans="1:24" x14ac:dyDescent="0.25">
      <c r="A96" t="s">
        <v>259</v>
      </c>
      <c r="B96" t="s">
        <v>264</v>
      </c>
      <c r="C96" s="30"/>
      <c r="D96" s="30"/>
      <c r="E96" s="28"/>
      <c r="F96" s="30"/>
      <c r="G96" s="30"/>
      <c r="H96" s="28"/>
      <c r="I96" s="30"/>
      <c r="J96" s="30"/>
      <c r="L96" s="2">
        <f t="shared" si="27"/>
        <v>0</v>
      </c>
      <c r="N96" s="31">
        <f t="shared" ref="N96:N97" si="32">IF(J96="Y",J$3,100)</f>
        <v>100</v>
      </c>
      <c r="P96" s="2">
        <f t="shared" si="28"/>
        <v>100</v>
      </c>
      <c r="S96" s="2">
        <f t="shared" si="30"/>
        <v>0</v>
      </c>
      <c r="T96" s="29">
        <f t="shared" si="29"/>
        <v>100</v>
      </c>
      <c r="V96" s="107" t="s">
        <v>269</v>
      </c>
      <c r="W96" s="14"/>
    </row>
    <row r="97" spans="1:24" x14ac:dyDescent="0.25">
      <c r="A97" s="14" t="s">
        <v>287</v>
      </c>
      <c r="B97" s="14" t="s">
        <v>288</v>
      </c>
      <c r="C97" s="30"/>
      <c r="D97" s="30"/>
      <c r="E97" s="28"/>
      <c r="F97" s="30"/>
      <c r="G97" s="30"/>
      <c r="H97" s="28"/>
      <c r="I97" s="30"/>
      <c r="J97" s="30"/>
      <c r="L97" s="2">
        <f t="shared" si="27"/>
        <v>0</v>
      </c>
      <c r="N97" s="31">
        <f t="shared" si="32"/>
        <v>100</v>
      </c>
      <c r="P97" s="2">
        <f t="shared" si="28"/>
        <v>100</v>
      </c>
      <c r="S97" s="2">
        <f t="shared" si="30"/>
        <v>0</v>
      </c>
      <c r="T97" s="29">
        <f t="shared" si="29"/>
        <v>100</v>
      </c>
      <c r="V97" s="107" t="s">
        <v>269</v>
      </c>
    </row>
    <row r="98" spans="1:24" x14ac:dyDescent="0.25">
      <c r="A98" t="s">
        <v>121</v>
      </c>
      <c r="B98" t="s">
        <v>122</v>
      </c>
      <c r="C98" s="30"/>
      <c r="D98" s="30"/>
      <c r="E98" s="28"/>
      <c r="F98" s="30"/>
      <c r="G98" s="30"/>
      <c r="H98" s="28"/>
      <c r="I98" s="30"/>
      <c r="J98" s="30"/>
      <c r="L98" s="2">
        <f t="shared" si="27"/>
        <v>0</v>
      </c>
      <c r="N98" s="31">
        <f t="shared" si="31"/>
        <v>100</v>
      </c>
      <c r="P98" s="2">
        <f t="shared" si="28"/>
        <v>100</v>
      </c>
      <c r="S98" s="2">
        <f t="shared" si="30"/>
        <v>0</v>
      </c>
      <c r="T98" s="29">
        <f t="shared" si="29"/>
        <v>100</v>
      </c>
    </row>
    <row r="99" spans="1:24" x14ac:dyDescent="0.25">
      <c r="A99" t="s">
        <v>123</v>
      </c>
      <c r="B99" t="s">
        <v>124</v>
      </c>
      <c r="C99" s="30"/>
      <c r="D99" s="30"/>
      <c r="E99" s="28"/>
      <c r="F99" s="30"/>
      <c r="G99" s="30"/>
      <c r="H99" s="28"/>
      <c r="I99" s="30"/>
      <c r="J99" s="30"/>
      <c r="L99" s="2">
        <f t="shared" si="27"/>
        <v>0</v>
      </c>
      <c r="N99" s="31">
        <f t="shared" si="31"/>
        <v>100</v>
      </c>
      <c r="P99" s="2">
        <f t="shared" si="28"/>
        <v>100</v>
      </c>
      <c r="S99" s="2">
        <f t="shared" si="30"/>
        <v>0</v>
      </c>
      <c r="T99" s="29">
        <f t="shared" si="29"/>
        <v>100</v>
      </c>
    </row>
    <row r="100" spans="1:24" x14ac:dyDescent="0.25">
      <c r="A100" t="s">
        <v>260</v>
      </c>
      <c r="B100" t="s">
        <v>64</v>
      </c>
      <c r="C100" s="30"/>
      <c r="D100" s="30"/>
      <c r="E100" s="28"/>
      <c r="F100" s="30"/>
      <c r="G100" s="30"/>
      <c r="H100" s="28"/>
      <c r="I100" s="30"/>
      <c r="J100" s="30"/>
      <c r="L100" s="2">
        <f t="shared" si="27"/>
        <v>0</v>
      </c>
      <c r="N100" s="31">
        <f t="shared" si="31"/>
        <v>100</v>
      </c>
      <c r="P100" s="2">
        <f t="shared" si="28"/>
        <v>100</v>
      </c>
      <c r="S100" s="2">
        <f t="shared" si="30"/>
        <v>0</v>
      </c>
      <c r="T100" s="29">
        <f t="shared" si="29"/>
        <v>100</v>
      </c>
      <c r="V100" s="107" t="s">
        <v>269</v>
      </c>
      <c r="W100" s="14"/>
    </row>
    <row r="101" spans="1:24" x14ac:dyDescent="0.25">
      <c r="A101" t="s">
        <v>125</v>
      </c>
      <c r="B101" t="s">
        <v>126</v>
      </c>
      <c r="C101" s="30"/>
      <c r="D101" s="30"/>
      <c r="E101" s="28"/>
      <c r="F101" s="30"/>
      <c r="G101" s="30"/>
      <c r="H101" s="28"/>
      <c r="I101" s="30"/>
      <c r="J101" s="30"/>
      <c r="L101" s="2">
        <f t="shared" si="27"/>
        <v>0</v>
      </c>
      <c r="N101" s="31">
        <f t="shared" si="31"/>
        <v>100</v>
      </c>
      <c r="P101" s="2">
        <f t="shared" si="28"/>
        <v>100</v>
      </c>
      <c r="S101" s="2">
        <f t="shared" si="30"/>
        <v>0</v>
      </c>
      <c r="T101" s="29">
        <f t="shared" si="29"/>
        <v>100</v>
      </c>
    </row>
    <row r="102" spans="1:24" s="59" customFormat="1" x14ac:dyDescent="0.25">
      <c r="A102" s="59" t="s">
        <v>127</v>
      </c>
      <c r="B102" s="59" t="s">
        <v>128</v>
      </c>
      <c r="C102" s="60"/>
      <c r="D102" s="60"/>
      <c r="E102" s="61"/>
      <c r="F102" s="60"/>
      <c r="G102" s="60"/>
      <c r="H102" s="61"/>
      <c r="I102" s="60"/>
      <c r="J102" s="60"/>
      <c r="L102" s="62">
        <f t="shared" si="27"/>
        <v>0</v>
      </c>
      <c r="N102" s="54">
        <v>40</v>
      </c>
      <c r="P102" s="62">
        <f t="shared" si="28"/>
        <v>40</v>
      </c>
      <c r="Q102" s="62"/>
      <c r="R102" s="62"/>
      <c r="S102" s="62">
        <f t="shared" si="30"/>
        <v>0</v>
      </c>
      <c r="T102" s="63">
        <f t="shared" si="29"/>
        <v>40</v>
      </c>
      <c r="V102" s="60"/>
      <c r="W102" s="60"/>
      <c r="X102" s="60" t="s">
        <v>212</v>
      </c>
    </row>
    <row r="103" spans="1:24" x14ac:dyDescent="0.25">
      <c r="A103" s="14" t="s">
        <v>236</v>
      </c>
      <c r="B103" t="s">
        <v>64</v>
      </c>
      <c r="C103" s="30"/>
      <c r="D103" s="30"/>
      <c r="E103" s="28"/>
      <c r="F103" s="30"/>
      <c r="G103" s="30"/>
      <c r="H103" s="28"/>
      <c r="I103" s="30"/>
      <c r="J103" s="30"/>
      <c r="L103" s="2">
        <f t="shared" si="27"/>
        <v>0</v>
      </c>
      <c r="N103" s="31">
        <f t="shared" si="31"/>
        <v>100</v>
      </c>
      <c r="P103" s="2">
        <f t="shared" si="28"/>
        <v>100</v>
      </c>
      <c r="S103" s="2">
        <f t="shared" si="30"/>
        <v>0</v>
      </c>
      <c r="T103" s="29">
        <f t="shared" si="29"/>
        <v>100</v>
      </c>
    </row>
    <row r="104" spans="1:24" x14ac:dyDescent="0.25">
      <c r="A104" t="s">
        <v>129</v>
      </c>
      <c r="B104" t="s">
        <v>30</v>
      </c>
      <c r="C104" s="30"/>
      <c r="D104" s="30"/>
      <c r="E104" s="28"/>
      <c r="F104" s="30"/>
      <c r="G104" s="30"/>
      <c r="H104" s="28"/>
      <c r="I104" s="30"/>
      <c r="J104" s="30"/>
      <c r="L104" s="2">
        <f t="shared" si="27"/>
        <v>0</v>
      </c>
      <c r="N104" s="31">
        <f t="shared" si="31"/>
        <v>100</v>
      </c>
      <c r="P104" s="2">
        <f t="shared" si="28"/>
        <v>100</v>
      </c>
      <c r="S104" s="2">
        <f t="shared" si="30"/>
        <v>0</v>
      </c>
      <c r="T104" s="29">
        <f t="shared" si="29"/>
        <v>100</v>
      </c>
    </row>
    <row r="105" spans="1:24" x14ac:dyDescent="0.25">
      <c r="A105" s="14" t="s">
        <v>129</v>
      </c>
      <c r="B105" s="14" t="s">
        <v>268</v>
      </c>
      <c r="C105" s="30"/>
      <c r="D105" s="30"/>
      <c r="E105" s="28"/>
      <c r="F105" s="30"/>
      <c r="G105" s="30"/>
      <c r="H105" s="30"/>
      <c r="I105" s="30"/>
      <c r="J105" s="30"/>
      <c r="L105" s="2">
        <f t="shared" si="27"/>
        <v>0</v>
      </c>
      <c r="N105" s="31">
        <f t="shared" si="31"/>
        <v>100</v>
      </c>
      <c r="P105" s="2">
        <f t="shared" si="28"/>
        <v>100</v>
      </c>
      <c r="S105" s="2">
        <f t="shared" si="30"/>
        <v>0</v>
      </c>
      <c r="T105" s="29">
        <f t="shared" si="29"/>
        <v>100</v>
      </c>
    </row>
    <row r="106" spans="1:24" x14ac:dyDescent="0.25">
      <c r="A106" t="s">
        <v>130</v>
      </c>
      <c r="B106" t="s">
        <v>110</v>
      </c>
      <c r="C106" s="30"/>
      <c r="D106" s="30"/>
      <c r="E106" s="28"/>
      <c r="F106" s="30"/>
      <c r="G106" s="30"/>
      <c r="H106" s="28"/>
      <c r="I106" s="30"/>
      <c r="J106" s="30"/>
      <c r="L106" s="2">
        <f t="shared" si="27"/>
        <v>0</v>
      </c>
      <c r="N106" s="31">
        <f t="shared" si="31"/>
        <v>100</v>
      </c>
      <c r="P106" s="2">
        <f t="shared" si="28"/>
        <v>100</v>
      </c>
      <c r="S106" s="2">
        <f t="shared" si="30"/>
        <v>0</v>
      </c>
      <c r="T106" s="29">
        <f t="shared" si="29"/>
        <v>100</v>
      </c>
    </row>
    <row r="107" spans="1:24" s="59" customFormat="1" x14ac:dyDescent="0.25">
      <c r="A107" s="59" t="s">
        <v>130</v>
      </c>
      <c r="B107" s="59" t="s">
        <v>131</v>
      </c>
      <c r="C107" s="60"/>
      <c r="D107" s="60"/>
      <c r="E107" s="61"/>
      <c r="F107" s="60"/>
      <c r="G107" s="60"/>
      <c r="H107" s="61"/>
      <c r="I107" s="60"/>
      <c r="J107" s="60"/>
      <c r="L107" s="62">
        <f t="shared" si="27"/>
        <v>0</v>
      </c>
      <c r="N107" s="54">
        <v>40</v>
      </c>
      <c r="P107" s="62">
        <f t="shared" si="28"/>
        <v>40</v>
      </c>
      <c r="Q107" s="62"/>
      <c r="R107" s="62"/>
      <c r="S107" s="62">
        <f t="shared" si="30"/>
        <v>0</v>
      </c>
      <c r="T107" s="63">
        <f t="shared" si="29"/>
        <v>40</v>
      </c>
      <c r="V107" s="60"/>
      <c r="W107" s="60"/>
      <c r="X107" s="60" t="s">
        <v>212</v>
      </c>
    </row>
    <row r="108" spans="1:24" x14ac:dyDescent="0.25">
      <c r="A108" t="s">
        <v>261</v>
      </c>
      <c r="B108" t="s">
        <v>18</v>
      </c>
      <c r="C108" s="30"/>
      <c r="D108" s="30"/>
      <c r="E108" s="28"/>
      <c r="F108" s="30"/>
      <c r="G108" s="30"/>
      <c r="H108" s="28"/>
      <c r="I108" s="30"/>
      <c r="J108" s="30"/>
      <c r="L108" s="2">
        <f t="shared" si="27"/>
        <v>0</v>
      </c>
      <c r="N108" s="31">
        <f t="shared" si="31"/>
        <v>100</v>
      </c>
      <c r="P108" s="2">
        <f t="shared" si="28"/>
        <v>100</v>
      </c>
      <c r="S108" s="2">
        <f t="shared" si="30"/>
        <v>0</v>
      </c>
      <c r="T108" s="29">
        <f t="shared" si="29"/>
        <v>100</v>
      </c>
      <c r="V108" s="107" t="s">
        <v>269</v>
      </c>
      <c r="W108" s="14"/>
    </row>
    <row r="109" spans="1:24" x14ac:dyDescent="0.25">
      <c r="A109" t="s">
        <v>132</v>
      </c>
      <c r="B109" t="s">
        <v>133</v>
      </c>
      <c r="C109" s="30"/>
      <c r="D109" s="30"/>
      <c r="E109" s="28"/>
      <c r="F109" s="30"/>
      <c r="G109" s="30"/>
      <c r="H109" s="28"/>
      <c r="I109" s="30"/>
      <c r="J109" s="30"/>
      <c r="L109" s="2">
        <f t="shared" si="27"/>
        <v>0</v>
      </c>
      <c r="N109" s="31">
        <f t="shared" si="31"/>
        <v>100</v>
      </c>
      <c r="P109" s="2">
        <f t="shared" si="28"/>
        <v>100</v>
      </c>
      <c r="S109" s="2">
        <f t="shared" si="30"/>
        <v>0</v>
      </c>
      <c r="T109" s="29">
        <f t="shared" si="29"/>
        <v>100</v>
      </c>
    </row>
    <row r="110" spans="1:24" x14ac:dyDescent="0.25">
      <c r="A110" t="s">
        <v>134</v>
      </c>
      <c r="B110" t="s">
        <v>4</v>
      </c>
      <c r="C110" s="30"/>
      <c r="D110" s="30"/>
      <c r="E110" s="28"/>
      <c r="F110" s="30"/>
      <c r="G110" s="30"/>
      <c r="H110" s="28"/>
      <c r="I110" s="30"/>
      <c r="J110" s="30"/>
      <c r="L110" s="2">
        <f t="shared" si="27"/>
        <v>0</v>
      </c>
      <c r="N110" s="31">
        <f t="shared" si="31"/>
        <v>100</v>
      </c>
      <c r="P110" s="2">
        <f t="shared" si="28"/>
        <v>100</v>
      </c>
      <c r="S110" s="2">
        <f t="shared" si="30"/>
        <v>0</v>
      </c>
      <c r="T110" s="29">
        <f t="shared" si="29"/>
        <v>100</v>
      </c>
    </row>
    <row r="111" spans="1:24" s="59" customFormat="1" x14ac:dyDescent="0.25">
      <c r="A111" s="59" t="s">
        <v>135</v>
      </c>
      <c r="B111" s="59" t="s">
        <v>11</v>
      </c>
      <c r="C111" s="61"/>
      <c r="D111" s="61"/>
      <c r="E111" s="61"/>
      <c r="F111" s="61"/>
      <c r="G111" s="61"/>
      <c r="H111" s="61"/>
      <c r="I111" s="60"/>
      <c r="J111" s="60"/>
      <c r="L111" s="62">
        <f t="shared" si="27"/>
        <v>0</v>
      </c>
      <c r="N111" s="54">
        <v>40</v>
      </c>
      <c r="P111" s="62">
        <f t="shared" si="28"/>
        <v>40</v>
      </c>
      <c r="Q111" s="62"/>
      <c r="R111" s="62"/>
      <c r="S111" s="62">
        <f t="shared" si="30"/>
        <v>0</v>
      </c>
      <c r="T111" s="63">
        <f t="shared" si="29"/>
        <v>40</v>
      </c>
      <c r="V111" s="60"/>
      <c r="W111" s="60"/>
      <c r="X111" s="60" t="s">
        <v>212</v>
      </c>
    </row>
    <row r="112" spans="1:24" x14ac:dyDescent="0.25">
      <c r="A112" s="14" t="s">
        <v>136</v>
      </c>
      <c r="B112" s="14" t="s">
        <v>82</v>
      </c>
      <c r="C112" s="28"/>
      <c r="D112" s="28"/>
      <c r="E112" s="28"/>
      <c r="F112" s="28"/>
      <c r="G112" s="28"/>
      <c r="H112" s="28"/>
      <c r="I112" s="30"/>
      <c r="J112" s="30"/>
      <c r="L112" s="2">
        <f t="shared" si="27"/>
        <v>0</v>
      </c>
      <c r="N112" s="31">
        <v>100</v>
      </c>
      <c r="P112" s="2">
        <f t="shared" si="28"/>
        <v>100</v>
      </c>
      <c r="S112" s="2">
        <f t="shared" si="30"/>
        <v>0</v>
      </c>
      <c r="T112" s="29">
        <f t="shared" si="29"/>
        <v>100</v>
      </c>
      <c r="W112" s="14"/>
    </row>
    <row r="113" spans="1:24" x14ac:dyDescent="0.25">
      <c r="A113" t="s">
        <v>137</v>
      </c>
      <c r="B113" t="s">
        <v>138</v>
      </c>
      <c r="C113" s="30"/>
      <c r="D113" s="30"/>
      <c r="E113" s="28"/>
      <c r="F113" s="30"/>
      <c r="G113" s="30"/>
      <c r="H113" s="28"/>
      <c r="I113" s="30"/>
      <c r="J113" s="30"/>
      <c r="L113" s="2">
        <f t="shared" si="27"/>
        <v>0</v>
      </c>
      <c r="N113" s="31">
        <f t="shared" si="31"/>
        <v>100</v>
      </c>
      <c r="P113" s="2">
        <f t="shared" si="28"/>
        <v>100</v>
      </c>
      <c r="S113" s="2">
        <f t="shared" si="30"/>
        <v>0</v>
      </c>
      <c r="T113" s="29">
        <f t="shared" si="29"/>
        <v>100</v>
      </c>
      <c r="W113" s="73" t="s">
        <v>296</v>
      </c>
    </row>
    <row r="114" spans="1:24" x14ac:dyDescent="0.25">
      <c r="A114" t="s">
        <v>139</v>
      </c>
      <c r="B114" t="s">
        <v>140</v>
      </c>
      <c r="C114" s="30"/>
      <c r="D114" s="30"/>
      <c r="E114" s="28"/>
      <c r="F114" s="30"/>
      <c r="G114" s="30"/>
      <c r="H114" s="28"/>
      <c r="I114" s="30"/>
      <c r="J114" s="30"/>
      <c r="L114" s="2">
        <f t="shared" si="27"/>
        <v>0</v>
      </c>
      <c r="N114" s="31">
        <f t="shared" si="31"/>
        <v>100</v>
      </c>
      <c r="P114" s="2">
        <f t="shared" si="28"/>
        <v>100</v>
      </c>
      <c r="S114" s="2">
        <f t="shared" si="30"/>
        <v>0</v>
      </c>
      <c r="T114" s="29">
        <f t="shared" si="29"/>
        <v>100</v>
      </c>
    </row>
    <row r="115" spans="1:24" x14ac:dyDescent="0.25">
      <c r="A115" t="s">
        <v>141</v>
      </c>
      <c r="B115" t="s">
        <v>16</v>
      </c>
      <c r="C115" s="30"/>
      <c r="D115" s="30"/>
      <c r="E115" s="28"/>
      <c r="F115" s="30"/>
      <c r="G115" s="30"/>
      <c r="H115" s="28"/>
      <c r="I115" s="30"/>
      <c r="J115" s="30"/>
      <c r="L115" s="2">
        <f t="shared" si="27"/>
        <v>0</v>
      </c>
      <c r="N115" s="31">
        <f t="shared" si="31"/>
        <v>100</v>
      </c>
      <c r="P115" s="2">
        <f t="shared" si="28"/>
        <v>100</v>
      </c>
      <c r="S115" s="2">
        <f t="shared" si="30"/>
        <v>0</v>
      </c>
      <c r="T115" s="29">
        <f t="shared" si="29"/>
        <v>100</v>
      </c>
    </row>
    <row r="116" spans="1:24" x14ac:dyDescent="0.25">
      <c r="A116" t="s">
        <v>229</v>
      </c>
      <c r="B116" t="s">
        <v>16</v>
      </c>
      <c r="C116" s="30"/>
      <c r="D116" s="30"/>
      <c r="E116" s="28"/>
      <c r="F116" s="30"/>
      <c r="G116" s="30"/>
      <c r="H116" s="28"/>
      <c r="I116" s="30"/>
      <c r="J116" s="30"/>
      <c r="L116" s="2">
        <f t="shared" si="27"/>
        <v>0</v>
      </c>
      <c r="N116" s="31">
        <f t="shared" si="31"/>
        <v>100</v>
      </c>
      <c r="P116" s="2">
        <f t="shared" si="28"/>
        <v>100</v>
      </c>
      <c r="S116" s="2">
        <f t="shared" si="30"/>
        <v>0</v>
      </c>
      <c r="T116" s="29">
        <f t="shared" si="29"/>
        <v>100</v>
      </c>
    </row>
    <row r="117" spans="1:24" s="59" customFormat="1" x14ac:dyDescent="0.25">
      <c r="A117" s="59" t="s">
        <v>142</v>
      </c>
      <c r="B117" s="59" t="s">
        <v>143</v>
      </c>
      <c r="C117" s="60"/>
      <c r="D117" s="60"/>
      <c r="E117" s="61"/>
      <c r="F117" s="60"/>
      <c r="G117" s="60"/>
      <c r="H117" s="61"/>
      <c r="I117" s="60"/>
      <c r="J117" s="60"/>
      <c r="L117" s="62">
        <f t="shared" si="27"/>
        <v>0</v>
      </c>
      <c r="N117" s="54">
        <v>40</v>
      </c>
      <c r="P117" s="62">
        <f t="shared" si="28"/>
        <v>40</v>
      </c>
      <c r="Q117" s="62"/>
      <c r="R117" s="62"/>
      <c r="S117" s="62">
        <f t="shared" si="30"/>
        <v>0</v>
      </c>
      <c r="T117" s="63">
        <f t="shared" si="29"/>
        <v>40</v>
      </c>
      <c r="V117" s="60"/>
      <c r="W117" s="60"/>
      <c r="X117" s="60" t="s">
        <v>212</v>
      </c>
    </row>
    <row r="118" spans="1:24" x14ac:dyDescent="0.25">
      <c r="A118" t="s">
        <v>142</v>
      </c>
      <c r="B118" t="s">
        <v>144</v>
      </c>
      <c r="C118" s="30"/>
      <c r="D118" s="30"/>
      <c r="E118" s="28"/>
      <c r="F118" s="30"/>
      <c r="G118" s="30"/>
      <c r="H118" s="28"/>
      <c r="I118" s="30"/>
      <c r="J118" s="30"/>
      <c r="L118" s="2">
        <f t="shared" si="27"/>
        <v>0</v>
      </c>
      <c r="N118" s="31">
        <f t="shared" si="31"/>
        <v>100</v>
      </c>
      <c r="P118" s="2">
        <f t="shared" si="28"/>
        <v>100</v>
      </c>
      <c r="S118" s="2">
        <f t="shared" si="30"/>
        <v>0</v>
      </c>
      <c r="T118" s="29">
        <f t="shared" si="29"/>
        <v>100</v>
      </c>
    </row>
    <row r="119" spans="1:24" x14ac:dyDescent="0.25">
      <c r="A119" t="s">
        <v>142</v>
      </c>
      <c r="B119" t="s">
        <v>145</v>
      </c>
      <c r="C119" s="30"/>
      <c r="D119" s="30"/>
      <c r="E119" s="28"/>
      <c r="F119" s="30"/>
      <c r="G119" s="30"/>
      <c r="H119" s="28"/>
      <c r="I119" s="30"/>
      <c r="J119" s="30"/>
      <c r="L119" s="2">
        <f t="shared" si="27"/>
        <v>0</v>
      </c>
      <c r="N119" s="31">
        <f t="shared" si="31"/>
        <v>100</v>
      </c>
      <c r="P119" s="2">
        <f t="shared" si="28"/>
        <v>100</v>
      </c>
      <c r="S119" s="2">
        <f t="shared" si="30"/>
        <v>0</v>
      </c>
      <c r="T119" s="29">
        <f t="shared" si="29"/>
        <v>100</v>
      </c>
    </row>
    <row r="120" spans="1:24" x14ac:dyDescent="0.25">
      <c r="A120" t="s">
        <v>250</v>
      </c>
      <c r="B120" t="s">
        <v>251</v>
      </c>
      <c r="C120" s="30"/>
      <c r="D120" s="30"/>
      <c r="E120" s="28"/>
      <c r="F120" s="30"/>
      <c r="G120" s="30"/>
      <c r="H120" s="28"/>
      <c r="I120" s="30"/>
      <c r="J120" s="30"/>
      <c r="L120" s="2">
        <f t="shared" si="27"/>
        <v>0</v>
      </c>
      <c r="N120" s="31">
        <f>IF(J120="Y",J$3,100)</f>
        <v>100</v>
      </c>
      <c r="P120" s="2">
        <f t="shared" si="28"/>
        <v>100</v>
      </c>
      <c r="S120" s="2">
        <f>Q120+R120</f>
        <v>0</v>
      </c>
      <c r="T120" s="29">
        <f t="shared" si="29"/>
        <v>100</v>
      </c>
      <c r="V120" s="107" t="s">
        <v>269</v>
      </c>
    </row>
    <row r="121" spans="1:24" x14ac:dyDescent="0.25">
      <c r="A121" s="14" t="s">
        <v>146</v>
      </c>
      <c r="B121" s="14" t="s">
        <v>22</v>
      </c>
      <c r="C121" s="30"/>
      <c r="D121" s="30"/>
      <c r="E121" s="28"/>
      <c r="F121" s="30"/>
      <c r="G121" s="30"/>
      <c r="H121" s="28"/>
      <c r="I121" s="30"/>
      <c r="J121" s="30"/>
      <c r="L121" s="2">
        <f t="shared" si="27"/>
        <v>0</v>
      </c>
      <c r="N121" s="31">
        <f t="shared" si="31"/>
        <v>100</v>
      </c>
      <c r="P121" s="2">
        <f t="shared" si="28"/>
        <v>100</v>
      </c>
      <c r="S121" s="2">
        <f t="shared" si="30"/>
        <v>0</v>
      </c>
      <c r="T121" s="29">
        <f t="shared" si="29"/>
        <v>100</v>
      </c>
      <c r="W121" s="73" t="s">
        <v>418</v>
      </c>
    </row>
    <row r="122" spans="1:24" x14ac:dyDescent="0.25">
      <c r="A122" t="s">
        <v>147</v>
      </c>
      <c r="B122" t="s">
        <v>77</v>
      </c>
      <c r="C122" s="30"/>
      <c r="D122" s="30"/>
      <c r="E122" s="28"/>
      <c r="F122" s="30"/>
      <c r="G122" s="30"/>
      <c r="H122" s="28"/>
      <c r="I122" s="30"/>
      <c r="J122" s="30"/>
      <c r="L122" s="2">
        <f t="shared" si="27"/>
        <v>0</v>
      </c>
      <c r="N122" s="31">
        <f t="shared" si="31"/>
        <v>100</v>
      </c>
      <c r="P122" s="2">
        <f t="shared" si="28"/>
        <v>100</v>
      </c>
      <c r="S122" s="2">
        <f t="shared" si="30"/>
        <v>0</v>
      </c>
      <c r="T122" s="29">
        <f t="shared" si="29"/>
        <v>100</v>
      </c>
    </row>
    <row r="123" spans="1:24" x14ac:dyDescent="0.25">
      <c r="A123" t="s">
        <v>148</v>
      </c>
      <c r="B123" t="s">
        <v>149</v>
      </c>
      <c r="C123" s="30"/>
      <c r="D123" s="30"/>
      <c r="E123" s="28"/>
      <c r="F123" s="30"/>
      <c r="G123" s="30"/>
      <c r="H123" s="28"/>
      <c r="I123" s="30"/>
      <c r="J123" s="30"/>
      <c r="L123" s="2">
        <f t="shared" si="27"/>
        <v>0</v>
      </c>
      <c r="N123" s="31">
        <f t="shared" si="31"/>
        <v>100</v>
      </c>
      <c r="P123" s="2">
        <f t="shared" si="28"/>
        <v>100</v>
      </c>
      <c r="S123" s="2">
        <f t="shared" si="30"/>
        <v>0</v>
      </c>
      <c r="T123" s="29">
        <f t="shared" si="29"/>
        <v>100</v>
      </c>
    </row>
    <row r="124" spans="1:24" x14ac:dyDescent="0.25">
      <c r="A124" t="s">
        <v>150</v>
      </c>
      <c r="B124" t="s">
        <v>26</v>
      </c>
      <c r="C124" s="30"/>
      <c r="D124" s="30"/>
      <c r="E124" s="28"/>
      <c r="F124" s="30"/>
      <c r="G124" s="30"/>
      <c r="H124" s="28"/>
      <c r="I124" s="30"/>
      <c r="J124" s="30"/>
      <c r="L124" s="2">
        <f t="shared" si="27"/>
        <v>0</v>
      </c>
      <c r="N124" s="31">
        <f t="shared" si="31"/>
        <v>100</v>
      </c>
      <c r="P124" s="2">
        <f t="shared" si="28"/>
        <v>100</v>
      </c>
      <c r="S124" s="2">
        <f t="shared" si="30"/>
        <v>0</v>
      </c>
      <c r="T124" s="29">
        <f t="shared" si="29"/>
        <v>100</v>
      </c>
      <c r="W124" s="14"/>
    </row>
    <row r="125" spans="1:24" x14ac:dyDescent="0.25">
      <c r="A125" t="s">
        <v>151</v>
      </c>
      <c r="B125" t="s">
        <v>152</v>
      </c>
      <c r="C125" s="30"/>
      <c r="D125" s="30"/>
      <c r="E125" s="28"/>
      <c r="F125" s="30"/>
      <c r="G125" s="30"/>
      <c r="H125" s="28"/>
      <c r="I125" s="30"/>
      <c r="J125" s="30"/>
      <c r="L125" s="2">
        <f t="shared" si="27"/>
        <v>0</v>
      </c>
      <c r="N125" s="31">
        <f t="shared" si="31"/>
        <v>100</v>
      </c>
      <c r="P125" s="2">
        <f t="shared" si="28"/>
        <v>100</v>
      </c>
      <c r="S125" s="2">
        <f t="shared" si="30"/>
        <v>0</v>
      </c>
      <c r="T125" s="29">
        <f t="shared" si="29"/>
        <v>100</v>
      </c>
      <c r="W125" s="14"/>
    </row>
    <row r="126" spans="1:24" x14ac:dyDescent="0.25">
      <c r="A126" t="s">
        <v>153</v>
      </c>
      <c r="B126" t="s">
        <v>154</v>
      </c>
      <c r="C126" s="30"/>
      <c r="D126" s="30"/>
      <c r="E126" s="28"/>
      <c r="F126" s="30"/>
      <c r="G126" s="30"/>
      <c r="H126" s="28"/>
      <c r="I126" s="30"/>
      <c r="J126" s="30"/>
      <c r="L126" s="2">
        <f t="shared" si="27"/>
        <v>0</v>
      </c>
      <c r="N126" s="31">
        <f t="shared" si="31"/>
        <v>100</v>
      </c>
      <c r="P126" s="2">
        <f t="shared" si="28"/>
        <v>100</v>
      </c>
      <c r="S126" s="2">
        <f t="shared" si="30"/>
        <v>0</v>
      </c>
      <c r="T126" s="29">
        <f t="shared" si="29"/>
        <v>100</v>
      </c>
      <c r="W126" s="14"/>
    </row>
    <row r="127" spans="1:24" x14ac:dyDescent="0.25">
      <c r="A127" t="s">
        <v>155</v>
      </c>
      <c r="B127" t="s">
        <v>156</v>
      </c>
      <c r="C127" s="30"/>
      <c r="D127" s="30"/>
      <c r="E127" s="28"/>
      <c r="F127" s="30"/>
      <c r="G127" s="30"/>
      <c r="H127" s="28"/>
      <c r="I127" s="30"/>
      <c r="J127" s="30"/>
      <c r="L127" s="2">
        <f t="shared" si="27"/>
        <v>0</v>
      </c>
      <c r="N127" s="31">
        <f t="shared" si="31"/>
        <v>100</v>
      </c>
      <c r="P127" s="2">
        <f t="shared" si="28"/>
        <v>100</v>
      </c>
      <c r="S127" s="2">
        <f t="shared" si="30"/>
        <v>0</v>
      </c>
      <c r="T127" s="29">
        <f t="shared" si="29"/>
        <v>100</v>
      </c>
      <c r="W127" s="14"/>
    </row>
    <row r="128" spans="1:24" x14ac:dyDescent="0.25">
      <c r="A128" t="s">
        <v>157</v>
      </c>
      <c r="B128" t="s">
        <v>91</v>
      </c>
      <c r="C128" s="30"/>
      <c r="D128" s="30"/>
      <c r="E128" s="28"/>
      <c r="F128" s="30"/>
      <c r="G128" s="30"/>
      <c r="H128" s="28"/>
      <c r="I128" s="30"/>
      <c r="J128" s="30"/>
      <c r="L128" s="2">
        <f t="shared" si="27"/>
        <v>0</v>
      </c>
      <c r="N128" s="31">
        <f t="shared" si="31"/>
        <v>100</v>
      </c>
      <c r="P128" s="2">
        <f t="shared" si="28"/>
        <v>100</v>
      </c>
      <c r="S128" s="2">
        <f t="shared" si="30"/>
        <v>0</v>
      </c>
      <c r="T128" s="29">
        <f t="shared" si="29"/>
        <v>100</v>
      </c>
      <c r="W128" s="14"/>
    </row>
    <row r="129" spans="1:25" x14ac:dyDescent="0.25">
      <c r="A129" t="s">
        <v>158</v>
      </c>
      <c r="B129" t="s">
        <v>159</v>
      </c>
      <c r="C129" s="30"/>
      <c r="D129" s="30"/>
      <c r="E129" s="28"/>
      <c r="F129" s="30"/>
      <c r="G129" s="30"/>
      <c r="H129" s="28"/>
      <c r="I129" s="30"/>
      <c r="J129" s="30"/>
      <c r="L129" s="2">
        <f t="shared" si="27"/>
        <v>0</v>
      </c>
      <c r="N129" s="31">
        <f t="shared" si="31"/>
        <v>100</v>
      </c>
      <c r="P129" s="2">
        <f t="shared" si="28"/>
        <v>100</v>
      </c>
      <c r="S129" s="2">
        <f>Q129+R129</f>
        <v>0</v>
      </c>
      <c r="T129" s="29">
        <f>P129-S129</f>
        <v>100</v>
      </c>
      <c r="W129" s="14"/>
    </row>
    <row r="130" spans="1:25" x14ac:dyDescent="0.25">
      <c r="A130" t="s">
        <v>240</v>
      </c>
      <c r="B130" t="s">
        <v>26</v>
      </c>
      <c r="C130" s="30"/>
      <c r="D130" s="30"/>
      <c r="E130" s="28"/>
      <c r="F130" s="30"/>
      <c r="G130" s="30"/>
      <c r="H130" s="28"/>
      <c r="I130" s="30"/>
      <c r="J130" s="30"/>
      <c r="L130" s="2">
        <f t="shared" si="27"/>
        <v>0</v>
      </c>
      <c r="N130" s="31">
        <f t="shared" si="31"/>
        <v>100</v>
      </c>
      <c r="P130" s="2">
        <f t="shared" si="28"/>
        <v>100</v>
      </c>
      <c r="S130" s="2">
        <f t="shared" si="30"/>
        <v>0</v>
      </c>
      <c r="T130" s="29">
        <f t="shared" si="29"/>
        <v>100</v>
      </c>
      <c r="W130" s="14"/>
    </row>
    <row r="131" spans="1:25" s="40" customFormat="1" x14ac:dyDescent="0.25">
      <c r="A131" s="40" t="s">
        <v>160</v>
      </c>
      <c r="B131" s="40" t="s">
        <v>91</v>
      </c>
      <c r="C131" s="41"/>
      <c r="D131" s="41"/>
      <c r="E131" s="42"/>
      <c r="F131" s="41"/>
      <c r="G131" s="41"/>
      <c r="H131" s="42"/>
      <c r="I131" s="41"/>
      <c r="J131" s="41"/>
      <c r="L131" s="43">
        <f t="shared" si="27"/>
        <v>0</v>
      </c>
      <c r="N131" s="44">
        <f t="shared" si="31"/>
        <v>100</v>
      </c>
      <c r="P131" s="43">
        <f t="shared" si="28"/>
        <v>100</v>
      </c>
      <c r="Q131" s="43"/>
      <c r="R131" s="43"/>
      <c r="S131" s="43">
        <f t="shared" si="30"/>
        <v>0</v>
      </c>
      <c r="T131" s="83">
        <f t="shared" si="29"/>
        <v>100</v>
      </c>
      <c r="V131" s="41"/>
      <c r="X131" s="69" t="s">
        <v>249</v>
      </c>
    </row>
    <row r="132" spans="1:25" x14ac:dyDescent="0.25">
      <c r="A132" t="s">
        <v>161</v>
      </c>
      <c r="B132" t="s">
        <v>152</v>
      </c>
      <c r="C132" s="56"/>
      <c r="D132" s="30"/>
      <c r="E132" s="28"/>
      <c r="F132" s="30"/>
      <c r="G132" s="30"/>
      <c r="H132" s="28"/>
      <c r="I132" s="30"/>
      <c r="J132" s="30"/>
      <c r="L132" s="2">
        <f t="shared" si="27"/>
        <v>0</v>
      </c>
      <c r="N132" s="31">
        <f t="shared" si="31"/>
        <v>100</v>
      </c>
      <c r="P132" s="2">
        <f t="shared" si="28"/>
        <v>100</v>
      </c>
      <c r="S132" s="2">
        <f t="shared" si="30"/>
        <v>0</v>
      </c>
      <c r="T132" s="29">
        <f t="shared" si="29"/>
        <v>100</v>
      </c>
      <c r="W132" s="14"/>
    </row>
    <row r="133" spans="1:25" x14ac:dyDescent="0.25">
      <c r="A133" t="s">
        <v>162</v>
      </c>
      <c r="B133" t="s">
        <v>152</v>
      </c>
      <c r="C133" s="30"/>
      <c r="D133" s="30"/>
      <c r="E133" s="28"/>
      <c r="F133" s="30"/>
      <c r="G133" s="30"/>
      <c r="H133" s="28"/>
      <c r="I133" s="30"/>
      <c r="J133" s="30"/>
      <c r="L133" s="2">
        <f t="shared" si="27"/>
        <v>0</v>
      </c>
      <c r="N133" s="31">
        <f t="shared" si="31"/>
        <v>100</v>
      </c>
      <c r="P133" s="2">
        <f t="shared" si="28"/>
        <v>100</v>
      </c>
      <c r="S133" s="2">
        <f t="shared" si="30"/>
        <v>0</v>
      </c>
      <c r="T133" s="29">
        <f t="shared" si="29"/>
        <v>100</v>
      </c>
      <c r="W133" s="14"/>
    </row>
    <row r="134" spans="1:25" x14ac:dyDescent="0.25">
      <c r="A134" s="14" t="s">
        <v>199</v>
      </c>
      <c r="B134" s="14" t="s">
        <v>200</v>
      </c>
      <c r="C134" s="30"/>
      <c r="D134" s="30"/>
      <c r="E134" s="28"/>
      <c r="F134" s="30"/>
      <c r="G134" s="30"/>
      <c r="H134" s="28"/>
      <c r="I134" s="30"/>
      <c r="J134" s="30"/>
      <c r="L134" s="2">
        <f t="shared" si="27"/>
        <v>0</v>
      </c>
      <c r="N134" s="31">
        <f t="shared" si="31"/>
        <v>100</v>
      </c>
      <c r="P134" s="2">
        <f t="shared" si="28"/>
        <v>100</v>
      </c>
      <c r="S134" s="2">
        <f t="shared" si="30"/>
        <v>0</v>
      </c>
      <c r="T134" s="29">
        <f t="shared" si="29"/>
        <v>100</v>
      </c>
      <c r="W134" s="14"/>
    </row>
    <row r="135" spans="1:25" x14ac:dyDescent="0.25">
      <c r="A135" t="s">
        <v>163</v>
      </c>
      <c r="B135" t="s">
        <v>28</v>
      </c>
      <c r="C135" s="30"/>
      <c r="D135" s="30"/>
      <c r="E135" s="28"/>
      <c r="F135" s="30"/>
      <c r="G135" s="30"/>
      <c r="H135" s="28"/>
      <c r="I135" s="30"/>
      <c r="J135" s="30"/>
      <c r="L135" s="2">
        <f t="shared" si="27"/>
        <v>0</v>
      </c>
      <c r="N135" s="31">
        <f t="shared" si="31"/>
        <v>100</v>
      </c>
      <c r="P135" s="2">
        <f t="shared" si="28"/>
        <v>100</v>
      </c>
      <c r="S135" s="2">
        <f t="shared" si="30"/>
        <v>0</v>
      </c>
      <c r="T135" s="29">
        <f t="shared" si="29"/>
        <v>100</v>
      </c>
      <c r="W135" s="14"/>
    </row>
    <row r="136" spans="1:25" x14ac:dyDescent="0.25">
      <c r="A136" t="s">
        <v>164</v>
      </c>
      <c r="B136" t="s">
        <v>165</v>
      </c>
      <c r="C136" s="30"/>
      <c r="D136" s="30"/>
      <c r="E136" s="28"/>
      <c r="F136" s="30"/>
      <c r="G136" s="30"/>
      <c r="H136" s="28"/>
      <c r="I136" s="30"/>
      <c r="J136" s="30"/>
      <c r="L136" s="2">
        <f t="shared" si="27"/>
        <v>0</v>
      </c>
      <c r="N136" s="31">
        <f t="shared" si="31"/>
        <v>100</v>
      </c>
      <c r="P136" s="2">
        <f t="shared" si="28"/>
        <v>100</v>
      </c>
      <c r="S136" s="2">
        <f t="shared" si="30"/>
        <v>0</v>
      </c>
      <c r="T136" s="29">
        <f t="shared" si="29"/>
        <v>100</v>
      </c>
      <c r="W136" s="14"/>
    </row>
    <row r="137" spans="1:25" x14ac:dyDescent="0.25">
      <c r="A137" s="14" t="s">
        <v>164</v>
      </c>
      <c r="B137" s="14" t="s">
        <v>26</v>
      </c>
      <c r="C137" s="30"/>
      <c r="D137" s="30"/>
      <c r="E137" s="28"/>
      <c r="F137" s="30"/>
      <c r="G137" s="30"/>
      <c r="H137" s="28"/>
      <c r="I137" s="30"/>
      <c r="J137" s="30"/>
      <c r="L137" s="2">
        <f>IF(D137="N",D$3,0)+IF(E137="N",E$3,0)+IF(F137="N",F$3,0)+IF(G137="N",G$3,0)+IF(H137="Y",H$3,0)+IF(I137="Y",I$3,0)</f>
        <v>0</v>
      </c>
      <c r="N137" s="31">
        <f>IF(J137="Y",J$3,100)</f>
        <v>100</v>
      </c>
      <c r="P137" s="2">
        <f>N137+L137</f>
        <v>100</v>
      </c>
      <c r="S137" s="2">
        <f>Q137+R137</f>
        <v>0</v>
      </c>
      <c r="T137" s="29">
        <f>P137-S137</f>
        <v>100</v>
      </c>
      <c r="X137" s="30"/>
      <c r="Y137" s="30"/>
    </row>
    <row r="138" spans="1:25" x14ac:dyDescent="0.25">
      <c r="A138" s="14" t="s">
        <v>346</v>
      </c>
      <c r="B138" s="14" t="s">
        <v>8</v>
      </c>
      <c r="C138" s="30"/>
      <c r="D138" s="30"/>
      <c r="E138" s="28"/>
      <c r="F138" s="30"/>
      <c r="G138" s="30"/>
      <c r="H138" s="28"/>
      <c r="I138" s="30"/>
      <c r="J138" s="30"/>
      <c r="L138" s="2">
        <f t="shared" ref="L138:L141" si="33">IF(D138="N",D$3,0)+IF(E138="N",E$3,0)+IF(F138="N",F$3,0)+IF(G138="N",G$3,0)+IF(H138="Y",H$3,0)+IF(I138="Y",I$3,0)</f>
        <v>0</v>
      </c>
      <c r="N138" s="31">
        <f t="shared" ref="N138" si="34">IF(J138="Y",J$3,100)</f>
        <v>100</v>
      </c>
      <c r="P138" s="2">
        <f t="shared" ref="P138:P141" si="35">N138+L138</f>
        <v>100</v>
      </c>
      <c r="S138" s="2">
        <f t="shared" ref="S138" si="36">Q138+R138</f>
        <v>0</v>
      </c>
      <c r="T138" s="29">
        <f t="shared" ref="T138" si="37">P138-S138</f>
        <v>100</v>
      </c>
      <c r="W138" s="14"/>
      <c r="X138" s="30"/>
    </row>
    <row r="139" spans="1:25" x14ac:dyDescent="0.25">
      <c r="A139" t="s">
        <v>166</v>
      </c>
      <c r="B139" t="s">
        <v>167</v>
      </c>
      <c r="C139" s="30"/>
      <c r="D139" s="30"/>
      <c r="E139" s="28"/>
      <c r="F139" s="30"/>
      <c r="G139" s="30"/>
      <c r="H139" s="28"/>
      <c r="I139" s="30"/>
      <c r="J139" s="30"/>
      <c r="L139" s="2">
        <f t="shared" si="33"/>
        <v>0</v>
      </c>
      <c r="N139" s="31">
        <f>IF(J139="Y",J$3,100)</f>
        <v>100</v>
      </c>
      <c r="P139" s="2">
        <f t="shared" si="35"/>
        <v>100</v>
      </c>
      <c r="S139" s="2">
        <f>Q139+R139</f>
        <v>0</v>
      </c>
      <c r="T139" s="29">
        <f>P139-S139</f>
        <v>100</v>
      </c>
      <c r="W139" s="14"/>
      <c r="X139" s="30"/>
    </row>
    <row r="140" spans="1:25" x14ac:dyDescent="0.25">
      <c r="A140" s="14" t="s">
        <v>252</v>
      </c>
      <c r="B140" t="s">
        <v>230</v>
      </c>
      <c r="C140" s="30"/>
      <c r="D140" s="30"/>
      <c r="E140" s="28"/>
      <c r="F140" s="30"/>
      <c r="G140" s="30"/>
      <c r="H140" s="28"/>
      <c r="I140" s="30"/>
      <c r="J140" s="30"/>
      <c r="L140" s="2">
        <f>IF(D140="N",D$3,0)+IF(E140="N",E$3,0)+IF(F140="N",F$3,0)+IF(G140="N",G$3,0)+IF(H140="Y",H$3,0)+IF(I140="Y",I$3,0)</f>
        <v>0</v>
      </c>
      <c r="N140" s="31">
        <f>IF(J140="Y",J$3,100)</f>
        <v>100</v>
      </c>
      <c r="P140" s="2">
        <f>N140+L140</f>
        <v>100</v>
      </c>
      <c r="S140" s="2">
        <f>Q140+R140</f>
        <v>0</v>
      </c>
      <c r="T140" s="29">
        <f>P140-S140</f>
        <v>100</v>
      </c>
      <c r="W140" s="14"/>
    </row>
    <row r="141" spans="1:25" x14ac:dyDescent="0.25">
      <c r="A141" t="s">
        <v>168</v>
      </c>
      <c r="B141" t="s">
        <v>40</v>
      </c>
      <c r="C141" s="30"/>
      <c r="D141" s="30"/>
      <c r="E141" s="28"/>
      <c r="F141" s="30"/>
      <c r="G141" s="30"/>
      <c r="H141" s="28"/>
      <c r="I141" s="30"/>
      <c r="J141" s="30"/>
      <c r="L141" s="2">
        <f t="shared" si="33"/>
        <v>0</v>
      </c>
      <c r="N141" s="31">
        <f>IF(J141="Y",J$3,100)</f>
        <v>100</v>
      </c>
      <c r="P141" s="2">
        <f t="shared" si="35"/>
        <v>100</v>
      </c>
      <c r="S141" s="2">
        <f t="shared" si="30"/>
        <v>0</v>
      </c>
      <c r="T141" s="29">
        <f>P141-S141</f>
        <v>100</v>
      </c>
      <c r="W141" s="14"/>
    </row>
    <row r="142" spans="1:25" x14ac:dyDescent="0.25">
      <c r="C142" s="30"/>
      <c r="D142" s="30"/>
      <c r="E142" s="28"/>
      <c r="F142" s="30"/>
      <c r="G142" s="30"/>
      <c r="H142" s="30"/>
      <c r="I142" s="30"/>
      <c r="J142" s="30"/>
      <c r="L142" s="2"/>
      <c r="N142" s="31"/>
      <c r="S142" s="2"/>
      <c r="T142" s="29"/>
      <c r="V142" s="30">
        <f>137-V143</f>
        <v>118</v>
      </c>
      <c r="W142" s="14" t="s">
        <v>437</v>
      </c>
    </row>
    <row r="143" spans="1:25" x14ac:dyDescent="0.25">
      <c r="A143" t="s">
        <v>194</v>
      </c>
      <c r="C143" s="30"/>
      <c r="D143" s="30"/>
      <c r="E143" s="28"/>
      <c r="F143" s="30"/>
      <c r="G143" s="30" t="s">
        <v>253</v>
      </c>
      <c r="H143" s="30"/>
      <c r="I143" s="30"/>
      <c r="J143" s="30"/>
      <c r="L143" s="2"/>
      <c r="N143" s="14"/>
      <c r="S143" s="2"/>
      <c r="T143" s="29"/>
      <c r="V143" s="30">
        <f>COUNTIF(V5:V141,"Owes Dues")</f>
        <v>19</v>
      </c>
      <c r="W143" s="14" t="s">
        <v>269</v>
      </c>
    </row>
    <row r="144" spans="1:25" x14ac:dyDescent="0.25">
      <c r="C144" s="30"/>
      <c r="D144" s="30"/>
      <c r="E144" s="28"/>
      <c r="F144" s="30"/>
      <c r="G144" s="30"/>
      <c r="H144" s="30"/>
      <c r="I144" s="30"/>
      <c r="J144" s="30"/>
      <c r="L144" s="2"/>
      <c r="N144" s="31">
        <v>150</v>
      </c>
      <c r="P144" s="2">
        <v>100</v>
      </c>
      <c r="S144" s="2"/>
      <c r="T144" s="29"/>
      <c r="W144" s="14"/>
    </row>
    <row r="145" spans="1:23" x14ac:dyDescent="0.25">
      <c r="C145" s="30"/>
      <c r="D145" s="30"/>
      <c r="E145" s="28"/>
      <c r="F145" s="30"/>
      <c r="G145" s="30"/>
      <c r="H145" s="30"/>
      <c r="I145" s="30"/>
      <c r="J145" s="30"/>
      <c r="L145" s="2"/>
      <c r="N145" s="31">
        <v>150</v>
      </c>
      <c r="P145" s="2">
        <v>100</v>
      </c>
      <c r="S145" s="2"/>
      <c r="T145" s="29"/>
      <c r="W145" s="14"/>
    </row>
    <row r="146" spans="1:23" x14ac:dyDescent="0.25">
      <c r="C146" s="30"/>
      <c r="D146" s="30"/>
      <c r="E146" s="28"/>
      <c r="F146" s="30"/>
      <c r="G146" s="30"/>
      <c r="H146" s="30"/>
      <c r="I146" s="30"/>
      <c r="J146" s="30"/>
      <c r="L146" s="2"/>
      <c r="N146" s="31">
        <v>150</v>
      </c>
      <c r="P146" s="2">
        <v>100</v>
      </c>
      <c r="S146" s="2"/>
      <c r="T146" s="29"/>
      <c r="W146" s="14"/>
    </row>
    <row r="147" spans="1:23" x14ac:dyDescent="0.25">
      <c r="C147" s="30"/>
      <c r="D147" s="30"/>
      <c r="E147" s="28"/>
      <c r="F147" s="30"/>
      <c r="G147" s="30"/>
      <c r="H147" s="30"/>
      <c r="I147" s="30"/>
      <c r="J147" s="30"/>
      <c r="L147" s="2"/>
      <c r="N147" s="31">
        <v>150</v>
      </c>
      <c r="P147" s="2">
        <v>100</v>
      </c>
      <c r="S147" s="2"/>
      <c r="T147" s="29"/>
      <c r="W147" s="14"/>
    </row>
    <row r="148" spans="1:23" x14ac:dyDescent="0.25">
      <c r="C148" s="30"/>
      <c r="D148" s="30"/>
      <c r="E148" s="28"/>
      <c r="F148" s="30"/>
      <c r="G148" s="30"/>
      <c r="H148" s="30"/>
      <c r="I148" s="30"/>
      <c r="J148" s="30"/>
      <c r="L148" s="2"/>
      <c r="N148" s="31">
        <v>150</v>
      </c>
      <c r="P148" s="2">
        <v>100</v>
      </c>
      <c r="S148" s="2"/>
      <c r="T148" s="29"/>
      <c r="W148" s="14"/>
    </row>
    <row r="149" spans="1:23" x14ac:dyDescent="0.25">
      <c r="C149" s="30"/>
      <c r="D149" s="30"/>
      <c r="E149" s="28"/>
      <c r="F149" s="30"/>
      <c r="G149" s="30"/>
      <c r="H149" s="30"/>
      <c r="I149" s="30"/>
      <c r="J149" s="30"/>
      <c r="L149" s="2"/>
      <c r="N149" s="31">
        <v>150</v>
      </c>
      <c r="P149" s="2">
        <v>100</v>
      </c>
      <c r="S149" s="2"/>
      <c r="T149" s="29"/>
      <c r="W149" s="14"/>
    </row>
    <row r="150" spans="1:23" x14ac:dyDescent="0.25">
      <c r="C150" s="30"/>
      <c r="D150" s="30"/>
      <c r="E150" s="28"/>
      <c r="F150" s="30"/>
      <c r="G150" s="30"/>
      <c r="H150" s="30"/>
      <c r="I150" s="30"/>
      <c r="J150" s="30"/>
      <c r="L150" s="2"/>
      <c r="N150" s="31">
        <v>150</v>
      </c>
      <c r="P150" s="2">
        <v>100</v>
      </c>
      <c r="S150" s="2"/>
      <c r="T150" s="29"/>
      <c r="W150" s="14"/>
    </row>
    <row r="151" spans="1:23" x14ac:dyDescent="0.25">
      <c r="C151" s="30"/>
      <c r="D151" s="30"/>
      <c r="E151" s="28"/>
      <c r="F151" s="30"/>
      <c r="G151" s="30"/>
      <c r="H151" s="30"/>
      <c r="I151" s="30"/>
      <c r="J151" s="30"/>
      <c r="L151" s="2"/>
      <c r="N151" s="31">
        <v>150</v>
      </c>
      <c r="P151" s="2">
        <v>100</v>
      </c>
      <c r="S151" s="2"/>
      <c r="T151" s="29"/>
      <c r="W151" s="14"/>
    </row>
    <row r="152" spans="1:23" x14ac:dyDescent="0.25">
      <c r="C152" s="30"/>
      <c r="D152" s="30"/>
      <c r="E152" s="28"/>
      <c r="F152" s="30"/>
      <c r="G152" s="30"/>
      <c r="H152" s="30"/>
      <c r="I152" s="30"/>
      <c r="J152" s="30"/>
      <c r="L152" s="2"/>
      <c r="N152" s="31">
        <f>SUM(N144:N151)</f>
        <v>1200</v>
      </c>
      <c r="S152" s="2"/>
      <c r="T152" s="29"/>
      <c r="W152" s="14"/>
    </row>
    <row r="153" spans="1:23" ht="15.75" x14ac:dyDescent="0.25">
      <c r="A153" s="108" t="s">
        <v>420</v>
      </c>
      <c r="B153" t="s">
        <v>423</v>
      </c>
      <c r="C153" s="30"/>
      <c r="D153" s="30"/>
      <c r="E153" s="28"/>
      <c r="F153" s="30"/>
      <c r="G153" s="30"/>
      <c r="H153" s="30"/>
      <c r="I153" s="30"/>
      <c r="J153" s="30"/>
      <c r="L153" s="2"/>
      <c r="M153" s="2"/>
      <c r="S153" s="31">
        <f t="shared" ref="S153" si="38">N153</f>
        <v>0</v>
      </c>
      <c r="T153" s="29"/>
      <c r="V153" s="14"/>
      <c r="W153" s="14"/>
    </row>
    <row r="154" spans="1:23" ht="15.75" x14ac:dyDescent="0.25">
      <c r="A154" s="108" t="s">
        <v>421</v>
      </c>
      <c r="L154" s="2"/>
      <c r="N154" s="31"/>
      <c r="S154" s="31"/>
      <c r="T154" s="29"/>
      <c r="V154" s="14"/>
      <c r="W154" s="14"/>
    </row>
    <row r="155" spans="1:23" x14ac:dyDescent="0.25">
      <c r="A155" s="109" t="s">
        <v>422</v>
      </c>
      <c r="C155" s="30"/>
      <c r="D155" s="30"/>
      <c r="E155" s="28"/>
      <c r="F155" s="30"/>
      <c r="G155" s="30"/>
      <c r="H155" s="30"/>
      <c r="I155" s="30"/>
      <c r="J155" s="30"/>
      <c r="L155" s="2"/>
      <c r="N155" s="31"/>
      <c r="S155" s="31"/>
      <c r="T155" s="29"/>
      <c r="V155" s="14"/>
      <c r="W155" s="14"/>
    </row>
    <row r="156" spans="1:23" x14ac:dyDescent="0.25">
      <c r="C156" s="30"/>
      <c r="D156" s="30"/>
      <c r="E156" s="28"/>
      <c r="F156" s="30"/>
      <c r="G156" s="30"/>
      <c r="H156" s="30"/>
      <c r="I156" s="30"/>
      <c r="J156" s="30"/>
      <c r="L156" s="2"/>
      <c r="N156" s="31"/>
      <c r="S156" s="31"/>
      <c r="T156" s="29"/>
      <c r="V156" s="14"/>
      <c r="W156" s="14"/>
    </row>
    <row r="157" spans="1:23" ht="15.75" x14ac:dyDescent="0.25">
      <c r="A157" s="103" t="s">
        <v>375</v>
      </c>
      <c r="B157" s="40"/>
      <c r="C157" s="41"/>
      <c r="D157" s="41"/>
      <c r="E157" s="42"/>
      <c r="F157" s="41"/>
      <c r="G157" s="41" t="s">
        <v>376</v>
      </c>
      <c r="H157" s="41"/>
      <c r="I157" s="103" t="s">
        <v>377</v>
      </c>
      <c r="J157" s="41"/>
      <c r="L157" s="2"/>
      <c r="N157" s="31"/>
      <c r="S157" s="31"/>
      <c r="T157" s="29"/>
      <c r="V157" s="14"/>
      <c r="W157" s="14"/>
    </row>
    <row r="158" spans="1:23" x14ac:dyDescent="0.25">
      <c r="A158" t="s">
        <v>419</v>
      </c>
      <c r="C158" s="30"/>
      <c r="D158" s="30"/>
      <c r="E158" s="28"/>
      <c r="F158" s="30"/>
      <c r="G158" s="30"/>
      <c r="H158" s="30"/>
      <c r="I158" s="30"/>
      <c r="J158" s="30"/>
      <c r="L158" s="2"/>
      <c r="N158" s="31"/>
      <c r="S158" s="31"/>
      <c r="T158" s="29"/>
      <c r="V158" s="14"/>
      <c r="W158" s="14"/>
    </row>
    <row r="159" spans="1:23" x14ac:dyDescent="0.25">
      <c r="C159" s="30"/>
      <c r="D159" s="30"/>
      <c r="E159" s="28"/>
      <c r="F159" s="30"/>
      <c r="G159" s="30"/>
      <c r="H159" s="30"/>
      <c r="I159" s="30"/>
      <c r="J159" s="30"/>
      <c r="L159" s="2"/>
      <c r="N159" s="31"/>
      <c r="S159" s="31"/>
      <c r="T159" s="29"/>
      <c r="V159" s="14"/>
      <c r="W159" s="14"/>
    </row>
    <row r="160" spans="1:23" x14ac:dyDescent="0.25"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P160" s="30"/>
      <c r="Q160" s="30"/>
      <c r="R160" s="30"/>
      <c r="S160" s="30"/>
      <c r="T160" s="30"/>
      <c r="V160" s="14"/>
      <c r="W160" s="14"/>
    </row>
    <row r="161" spans="1:23" x14ac:dyDescent="0.25">
      <c r="A161" t="s">
        <v>177</v>
      </c>
      <c r="C161" s="30" t="s">
        <v>197</v>
      </c>
      <c r="D161" s="30">
        <f>COUNTIF(D5:D141,"y")</f>
        <v>0</v>
      </c>
      <c r="E161" s="30">
        <f>COUNTIF(E5:E141,"y")</f>
        <v>0</v>
      </c>
      <c r="F161" s="30">
        <f>COUNTIF(F5:F141,"y")</f>
        <v>0</v>
      </c>
      <c r="G161" s="30">
        <f>COUNTIF(G5:G141,"y")</f>
        <v>0</v>
      </c>
      <c r="H161" s="30"/>
      <c r="I161" s="30"/>
      <c r="J161" s="30"/>
      <c r="L161" s="2">
        <f>SUM(L6:L160)</f>
        <v>0</v>
      </c>
      <c r="N161" s="2">
        <f>SUM(N5:N141)</f>
        <v>12860</v>
      </c>
      <c r="P161" s="2">
        <f>SUM(P5:P141)</f>
        <v>12860</v>
      </c>
      <c r="Q161" s="2">
        <f>SUM(Q5:Q151)</f>
        <v>0</v>
      </c>
      <c r="R161" s="2">
        <f>SUM(R5:R151)</f>
        <v>0</v>
      </c>
      <c r="S161" s="2">
        <f>SUM(S5:S151)</f>
        <v>0</v>
      </c>
      <c r="T161" s="2">
        <f>SUM(T5:T151)</f>
        <v>12860</v>
      </c>
      <c r="V161" s="14"/>
      <c r="W161" s="14"/>
    </row>
    <row r="162" spans="1:23" x14ac:dyDescent="0.25">
      <c r="C162" s="14" t="s">
        <v>198</v>
      </c>
      <c r="D162" s="30">
        <f>COUNTIF(D5:D141,"n")</f>
        <v>0</v>
      </c>
      <c r="E162" s="30">
        <f>COUNTIF(E5:E141,"n")</f>
        <v>0</v>
      </c>
      <c r="F162" s="30">
        <f>COUNTIF(F5:F141,"n")</f>
        <v>0</v>
      </c>
      <c r="G162" s="30">
        <f>COUNTIF(G5:G141,"n")</f>
        <v>0</v>
      </c>
      <c r="H162" s="30">
        <f>SUM(D162:G162)</f>
        <v>0</v>
      </c>
      <c r="J162" s="39" t="s">
        <v>201</v>
      </c>
      <c r="L162" s="30">
        <f>COUNTIF(L5:L141,"40.00")</f>
        <v>0</v>
      </c>
      <c r="P162" s="2" t="s">
        <v>396</v>
      </c>
      <c r="Q162" s="2">
        <v>0</v>
      </c>
      <c r="V162" s="14"/>
      <c r="W162" s="14"/>
    </row>
    <row r="163" spans="1:23" x14ac:dyDescent="0.25">
      <c r="D163" s="30">
        <f>SUM(D161:D162)</f>
        <v>0</v>
      </c>
      <c r="E163" s="30">
        <f t="shared" ref="E163:G163" si="39">SUM(E161:E162)</f>
        <v>0</v>
      </c>
      <c r="F163" s="30">
        <f t="shared" si="39"/>
        <v>0</v>
      </c>
      <c r="G163" s="30">
        <f t="shared" si="39"/>
        <v>0</v>
      </c>
      <c r="J163" s="39" t="s">
        <v>243</v>
      </c>
      <c r="L163" s="30">
        <f>COUNTIF(L5:L141,"30.00")</f>
        <v>0</v>
      </c>
      <c r="Q163" s="2">
        <f>Q161-Q162</f>
        <v>0</v>
      </c>
      <c r="V163" s="14"/>
      <c r="W163" s="14"/>
    </row>
    <row r="164" spans="1:23" x14ac:dyDescent="0.25">
      <c r="C164" s="14" t="s">
        <v>292</v>
      </c>
      <c r="D164" s="30">
        <f>COUNTIF(D5:D141,"na")</f>
        <v>0</v>
      </c>
      <c r="E164" s="30">
        <f t="shared" ref="E164:G164" si="40">COUNTIF(E5:E141,"na")</f>
        <v>0</v>
      </c>
      <c r="F164" s="30">
        <f t="shared" si="40"/>
        <v>0</v>
      </c>
      <c r="G164" s="30">
        <f t="shared" si="40"/>
        <v>0</v>
      </c>
      <c r="J164" s="39" t="s">
        <v>244</v>
      </c>
      <c r="L164" s="30">
        <f>COUNTIF(L5:L141,"20.00")</f>
        <v>0</v>
      </c>
      <c r="P164" s="52" t="s">
        <v>220</v>
      </c>
      <c r="Q164" s="51" t="s">
        <v>188</v>
      </c>
    </row>
    <row r="165" spans="1:23" x14ac:dyDescent="0.25">
      <c r="Q165" s="14"/>
    </row>
    <row r="166" spans="1:23" x14ac:dyDescent="0.25">
      <c r="D166" s="14" t="s">
        <v>428</v>
      </c>
      <c r="F166" s="14" t="s">
        <v>427</v>
      </c>
      <c r="N166" s="89">
        <f>COUNTIF(N5:N141,100)</f>
        <v>123</v>
      </c>
    </row>
    <row r="167" spans="1:23" x14ac:dyDescent="0.25">
      <c r="E167" s="14" t="s">
        <v>342</v>
      </c>
    </row>
    <row r="168" spans="1:23" x14ac:dyDescent="0.25">
      <c r="D168" s="14" t="s">
        <v>397</v>
      </c>
      <c r="F168" s="14" t="s">
        <v>289</v>
      </c>
      <c r="N168" s="89">
        <f>COUNTIF(N5:N141,40)</f>
        <v>14</v>
      </c>
    </row>
    <row r="169" spans="1:23" x14ac:dyDescent="0.25">
      <c r="D169" s="14" t="s">
        <v>438</v>
      </c>
    </row>
    <row r="171" spans="1:23" x14ac:dyDescent="0.25">
      <c r="D171" s="14" t="s">
        <v>426</v>
      </c>
      <c r="F171" s="14" t="s">
        <v>398</v>
      </c>
    </row>
    <row r="172" spans="1:23" x14ac:dyDescent="0.25">
      <c r="I172" s="14" t="s">
        <v>188</v>
      </c>
    </row>
  </sheetData>
  <hyperlinks>
    <hyperlink ref="A155" r:id="rId1" display="mailto:Amandakeanenews@gmail.com" xr:uid="{00000000-0004-0000-0300-000000000000}"/>
  </hyperlinks>
  <pageMargins left="0.7" right="0.7" top="0.75" bottom="0.75" header="0.3" footer="0.3"/>
  <pageSetup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32"/>
  <sheetViews>
    <sheetView workbookViewId="0">
      <selection activeCell="I8" sqref="I8:J8"/>
    </sheetView>
  </sheetViews>
  <sheetFormatPr defaultRowHeight="15" x14ac:dyDescent="0.25"/>
  <cols>
    <col min="2" max="2" width="27.85546875" customWidth="1"/>
    <col min="3" max="3" width="10.5703125" bestFit="1" customWidth="1"/>
    <col min="8" max="8" width="3.7109375" customWidth="1"/>
    <col min="9" max="9" width="25.7109375" customWidth="1"/>
  </cols>
  <sheetData>
    <row r="1" spans="2:10" x14ac:dyDescent="0.25">
      <c r="B1" t="s">
        <v>285</v>
      </c>
    </row>
    <row r="2" spans="2:10" x14ac:dyDescent="0.25">
      <c r="B2" s="14"/>
      <c r="C2" s="2"/>
    </row>
    <row r="3" spans="2:10" x14ac:dyDescent="0.25">
      <c r="B3" s="14" t="s">
        <v>204</v>
      </c>
      <c r="C3" s="2">
        <v>100</v>
      </c>
    </row>
    <row r="4" spans="2:10" x14ac:dyDescent="0.25">
      <c r="B4" s="14"/>
      <c r="C4" s="2"/>
    </row>
    <row r="5" spans="2:10" x14ac:dyDescent="0.25">
      <c r="B5" t="s">
        <v>283</v>
      </c>
      <c r="I5" s="88" t="s">
        <v>278</v>
      </c>
      <c r="J5" s="50">
        <f>C13</f>
        <v>25.008620689655171</v>
      </c>
    </row>
    <row r="6" spans="2:10" x14ac:dyDescent="0.25">
      <c r="B6" t="s">
        <v>214</v>
      </c>
      <c r="C6" s="2">
        <v>430</v>
      </c>
      <c r="I6" s="88" t="s">
        <v>205</v>
      </c>
      <c r="J6" s="50">
        <f>C16</f>
        <v>35</v>
      </c>
    </row>
    <row r="7" spans="2:10" x14ac:dyDescent="0.25">
      <c r="B7" t="s">
        <v>274</v>
      </c>
      <c r="C7" s="2">
        <v>400</v>
      </c>
      <c r="I7" s="88" t="s">
        <v>206</v>
      </c>
      <c r="J7" s="50">
        <f>C17</f>
        <v>3</v>
      </c>
    </row>
    <row r="8" spans="2:10" x14ac:dyDescent="0.25">
      <c r="B8" t="s">
        <v>275</v>
      </c>
      <c r="C8" s="2">
        <v>596</v>
      </c>
      <c r="I8" s="88" t="s">
        <v>367</v>
      </c>
      <c r="J8" s="2">
        <v>4</v>
      </c>
    </row>
    <row r="9" spans="2:10" x14ac:dyDescent="0.25">
      <c r="B9" t="s">
        <v>215</v>
      </c>
      <c r="C9" s="2">
        <v>250</v>
      </c>
      <c r="I9" s="88" t="s">
        <v>207</v>
      </c>
      <c r="J9" s="50">
        <f t="shared" ref="J9:J12" si="0">C19</f>
        <v>7.6293103448275863</v>
      </c>
    </row>
    <row r="10" spans="2:10" x14ac:dyDescent="0.25">
      <c r="B10" t="s">
        <v>216</v>
      </c>
      <c r="C10" s="2">
        <v>225</v>
      </c>
      <c r="I10" s="88" t="s">
        <v>208</v>
      </c>
      <c r="J10" s="50">
        <f t="shared" si="0"/>
        <v>6.3793103448275863</v>
      </c>
    </row>
    <row r="11" spans="2:10" x14ac:dyDescent="0.25">
      <c r="B11" t="s">
        <v>217</v>
      </c>
      <c r="C11" s="2">
        <v>1000</v>
      </c>
      <c r="I11" s="88" t="s">
        <v>209</v>
      </c>
      <c r="J11" s="50">
        <f t="shared" si="0"/>
        <v>6</v>
      </c>
    </row>
    <row r="12" spans="2:10" x14ac:dyDescent="0.25">
      <c r="B12" s="87" t="s">
        <v>277</v>
      </c>
      <c r="C12" s="50">
        <f>SUM(C6:C11)</f>
        <v>2901</v>
      </c>
      <c r="I12" s="88" t="s">
        <v>210</v>
      </c>
      <c r="J12" s="50">
        <f t="shared" si="0"/>
        <v>25</v>
      </c>
    </row>
    <row r="13" spans="2:10" x14ac:dyDescent="0.25">
      <c r="B13" s="87" t="s">
        <v>278</v>
      </c>
      <c r="C13" s="50">
        <f>C12/116</f>
        <v>25.008620689655171</v>
      </c>
      <c r="J13" s="50">
        <f>SUM(J5:J12)</f>
        <v>112.01724137931035</v>
      </c>
    </row>
    <row r="14" spans="2:10" x14ac:dyDescent="0.25">
      <c r="B14" s="87"/>
      <c r="C14" s="50"/>
    </row>
    <row r="15" spans="2:10" x14ac:dyDescent="0.25">
      <c r="B15" s="88" t="s">
        <v>284</v>
      </c>
    </row>
    <row r="16" spans="2:10" x14ac:dyDescent="0.25">
      <c r="B16" s="88" t="s">
        <v>205</v>
      </c>
      <c r="C16" s="2">
        <v>35</v>
      </c>
    </row>
    <row r="17" spans="2:4" x14ac:dyDescent="0.25">
      <c r="B17" s="88" t="s">
        <v>206</v>
      </c>
      <c r="C17" s="2">
        <v>3</v>
      </c>
    </row>
    <row r="18" spans="2:4" x14ac:dyDescent="0.25">
      <c r="B18" s="88" t="s">
        <v>367</v>
      </c>
      <c r="C18" s="2">
        <v>4</v>
      </c>
    </row>
    <row r="19" spans="2:4" x14ac:dyDescent="0.25">
      <c r="B19" s="88" t="s">
        <v>207</v>
      </c>
      <c r="C19" s="2">
        <f>(885)/116</f>
        <v>7.6293103448275863</v>
      </c>
      <c r="D19" t="s">
        <v>364</v>
      </c>
    </row>
    <row r="20" spans="2:4" x14ac:dyDescent="0.25">
      <c r="B20" s="88" t="s">
        <v>208</v>
      </c>
      <c r="C20" s="2">
        <f>740/116</f>
        <v>6.3793103448275863</v>
      </c>
      <c r="D20" t="s">
        <v>365</v>
      </c>
    </row>
    <row r="21" spans="2:4" x14ac:dyDescent="0.25">
      <c r="B21" s="88" t="s">
        <v>209</v>
      </c>
      <c r="C21" s="2">
        <v>6</v>
      </c>
    </row>
    <row r="22" spans="2:4" x14ac:dyDescent="0.25">
      <c r="B22" s="88" t="s">
        <v>210</v>
      </c>
      <c r="C22" s="2">
        <v>25</v>
      </c>
    </row>
    <row r="23" spans="2:4" x14ac:dyDescent="0.25">
      <c r="B23" s="87" t="s">
        <v>276</v>
      </c>
      <c r="C23" s="2">
        <f>SUM(C16:C22)</f>
        <v>87.008620689655174</v>
      </c>
    </row>
    <row r="25" spans="2:4" x14ac:dyDescent="0.25">
      <c r="B25" t="s">
        <v>279</v>
      </c>
      <c r="C25" s="50">
        <f>C23+C13</f>
        <v>112.01724137931035</v>
      </c>
    </row>
    <row r="26" spans="2:4" x14ac:dyDescent="0.25">
      <c r="B26" t="s">
        <v>281</v>
      </c>
      <c r="C26" s="7">
        <f>(C25-100)*116</f>
        <v>1394.0000000000005</v>
      </c>
      <c r="D26" t="s">
        <v>368</v>
      </c>
    </row>
    <row r="28" spans="2:4" x14ac:dyDescent="0.25">
      <c r="B28" t="s">
        <v>366</v>
      </c>
      <c r="C28" s="7">
        <v>1575</v>
      </c>
    </row>
    <row r="30" spans="2:4" x14ac:dyDescent="0.25">
      <c r="B30" t="s">
        <v>280</v>
      </c>
    </row>
    <row r="31" spans="2:4" x14ac:dyDescent="0.25">
      <c r="B31" t="s">
        <v>223</v>
      </c>
      <c r="C31" s="2">
        <v>2000</v>
      </c>
    </row>
    <row r="32" spans="2:4" x14ac:dyDescent="0.25">
      <c r="B32" s="87" t="s">
        <v>282</v>
      </c>
      <c r="C32" s="7">
        <v>440</v>
      </c>
    </row>
  </sheetData>
  <pageMargins left="0" right="0" top="0.25" bottom="0.25" header="0.3" footer="0.3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34"/>
  <sheetViews>
    <sheetView tabSelected="1" workbookViewId="0">
      <selection activeCell="C6" sqref="C6"/>
    </sheetView>
  </sheetViews>
  <sheetFormatPr defaultRowHeight="15" x14ac:dyDescent="0.25"/>
  <cols>
    <col min="2" max="2" width="27.85546875" customWidth="1"/>
    <col min="3" max="3" width="11.42578125" customWidth="1"/>
    <col min="8" max="8" width="3.7109375" customWidth="1"/>
    <col min="9" max="9" width="25.7109375" customWidth="1"/>
  </cols>
  <sheetData>
    <row r="1" spans="2:10" x14ac:dyDescent="0.25">
      <c r="B1" t="s">
        <v>285</v>
      </c>
    </row>
    <row r="2" spans="2:10" x14ac:dyDescent="0.25">
      <c r="B2" s="14"/>
      <c r="C2" s="2"/>
    </row>
    <row r="3" spans="2:10" x14ac:dyDescent="0.25">
      <c r="B3" s="14" t="s">
        <v>204</v>
      </c>
      <c r="C3" s="2">
        <v>80</v>
      </c>
    </row>
    <row r="4" spans="2:10" x14ac:dyDescent="0.25">
      <c r="B4" s="14"/>
      <c r="C4" s="2"/>
    </row>
    <row r="5" spans="2:10" x14ac:dyDescent="0.25">
      <c r="B5" t="s">
        <v>283</v>
      </c>
      <c r="I5" s="88" t="s">
        <v>278</v>
      </c>
      <c r="J5" s="50">
        <f>C15</f>
        <v>28.31847619047619</v>
      </c>
    </row>
    <row r="6" spans="2:10" x14ac:dyDescent="0.25">
      <c r="B6" t="s">
        <v>214</v>
      </c>
      <c r="C6" s="2">
        <v>434</v>
      </c>
      <c r="I6" s="88" t="s">
        <v>205</v>
      </c>
      <c r="J6" s="50">
        <f t="shared" ref="J6:J12" si="0">C18</f>
        <v>35</v>
      </c>
    </row>
    <row r="7" spans="2:10" x14ac:dyDescent="0.25">
      <c r="B7" t="s">
        <v>274</v>
      </c>
      <c r="C7" s="2">
        <v>473.19</v>
      </c>
      <c r="I7" s="88" t="s">
        <v>206</v>
      </c>
      <c r="J7" s="50">
        <f t="shared" si="0"/>
        <v>3</v>
      </c>
    </row>
    <row r="8" spans="2:10" x14ac:dyDescent="0.25">
      <c r="B8" t="s">
        <v>275</v>
      </c>
      <c r="C8" s="2">
        <v>350</v>
      </c>
      <c r="I8" s="88" t="s">
        <v>367</v>
      </c>
      <c r="J8" s="2">
        <f t="shared" si="0"/>
        <v>4</v>
      </c>
    </row>
    <row r="9" spans="2:10" x14ac:dyDescent="0.25">
      <c r="B9" t="s">
        <v>457</v>
      </c>
      <c r="C9" s="2">
        <v>100</v>
      </c>
      <c r="I9" s="88" t="s">
        <v>207</v>
      </c>
      <c r="J9" s="50">
        <f t="shared" si="0"/>
        <v>8.4285714285714288</v>
      </c>
    </row>
    <row r="10" spans="2:10" x14ac:dyDescent="0.25">
      <c r="B10" t="s">
        <v>456</v>
      </c>
      <c r="C10" s="2">
        <v>200</v>
      </c>
      <c r="I10" s="88" t="s">
        <v>208</v>
      </c>
      <c r="J10" s="50">
        <f t="shared" si="0"/>
        <v>7.0476190476190474</v>
      </c>
    </row>
    <row r="11" spans="2:10" x14ac:dyDescent="0.25">
      <c r="B11" t="s">
        <v>215</v>
      </c>
      <c r="C11" s="2">
        <v>266.25</v>
      </c>
      <c r="I11" s="88" t="s">
        <v>209</v>
      </c>
      <c r="J11" s="50">
        <f t="shared" si="0"/>
        <v>0</v>
      </c>
    </row>
    <row r="12" spans="2:10" x14ac:dyDescent="0.25">
      <c r="B12" t="s">
        <v>216</v>
      </c>
      <c r="C12" s="2">
        <v>150</v>
      </c>
      <c r="I12" s="88" t="s">
        <v>210</v>
      </c>
      <c r="J12" s="50">
        <f t="shared" si="0"/>
        <v>0</v>
      </c>
    </row>
    <row r="13" spans="2:10" x14ac:dyDescent="0.25">
      <c r="B13" t="s">
        <v>217</v>
      </c>
      <c r="C13" s="2">
        <v>1000</v>
      </c>
    </row>
    <row r="14" spans="2:10" x14ac:dyDescent="0.25">
      <c r="B14" s="87" t="s">
        <v>277</v>
      </c>
      <c r="C14" s="50">
        <f>SUM(C6:C13)</f>
        <v>2973.44</v>
      </c>
    </row>
    <row r="15" spans="2:10" x14ac:dyDescent="0.25">
      <c r="B15" s="87" t="s">
        <v>278</v>
      </c>
      <c r="C15" s="50">
        <f>C14/105</f>
        <v>28.31847619047619</v>
      </c>
      <c r="J15" s="50">
        <f>SUM(J5:J12)</f>
        <v>85.794666666666672</v>
      </c>
    </row>
    <row r="16" spans="2:10" x14ac:dyDescent="0.25">
      <c r="B16" s="87"/>
      <c r="C16" s="50"/>
    </row>
    <row r="17" spans="2:4" x14ac:dyDescent="0.25">
      <c r="B17" s="88" t="s">
        <v>284</v>
      </c>
    </row>
    <row r="18" spans="2:4" x14ac:dyDescent="0.25">
      <c r="B18" s="88" t="s">
        <v>205</v>
      </c>
      <c r="C18" s="2">
        <v>35</v>
      </c>
    </row>
    <row r="19" spans="2:4" x14ac:dyDescent="0.25">
      <c r="B19" s="88" t="s">
        <v>206</v>
      </c>
      <c r="C19" s="2">
        <v>3</v>
      </c>
    </row>
    <row r="20" spans="2:4" x14ac:dyDescent="0.25">
      <c r="B20" s="88" t="s">
        <v>367</v>
      </c>
      <c r="C20" s="2">
        <v>4</v>
      </c>
    </row>
    <row r="21" spans="2:4" x14ac:dyDescent="0.25">
      <c r="B21" s="88" t="s">
        <v>207</v>
      </c>
      <c r="C21" s="2">
        <f>(885)/105</f>
        <v>8.4285714285714288</v>
      </c>
      <c r="D21" t="s">
        <v>458</v>
      </c>
    </row>
    <row r="22" spans="2:4" x14ac:dyDescent="0.25">
      <c r="B22" s="88" t="s">
        <v>208</v>
      </c>
      <c r="C22" s="2">
        <f>740/105</f>
        <v>7.0476190476190474</v>
      </c>
      <c r="D22" t="s">
        <v>459</v>
      </c>
    </row>
    <row r="23" spans="2:4" x14ac:dyDescent="0.25">
      <c r="B23" s="88" t="s">
        <v>209</v>
      </c>
      <c r="C23" s="2">
        <v>0</v>
      </c>
    </row>
    <row r="24" spans="2:4" x14ac:dyDescent="0.25">
      <c r="B24" s="88" t="s">
        <v>210</v>
      </c>
      <c r="C24" s="2">
        <v>0</v>
      </c>
    </row>
    <row r="25" spans="2:4" x14ac:dyDescent="0.25">
      <c r="B25" s="87" t="s">
        <v>276</v>
      </c>
      <c r="C25" s="2">
        <f>SUM(C18:C24)</f>
        <v>57.476190476190482</v>
      </c>
    </row>
    <row r="27" spans="2:4" x14ac:dyDescent="0.25">
      <c r="B27" t="s">
        <v>279</v>
      </c>
      <c r="C27" s="50">
        <f>C25+C15</f>
        <v>85.794666666666672</v>
      </c>
    </row>
    <row r="28" spans="2:4" x14ac:dyDescent="0.25">
      <c r="B28" t="s">
        <v>281</v>
      </c>
      <c r="C28" s="7">
        <f>(C27-100)*116</f>
        <v>-1647.8186666666661</v>
      </c>
      <c r="D28" t="s">
        <v>368</v>
      </c>
    </row>
    <row r="30" spans="2:4" x14ac:dyDescent="0.25">
      <c r="B30" t="s">
        <v>455</v>
      </c>
      <c r="C30" s="7">
        <v>840</v>
      </c>
    </row>
    <row r="32" spans="2:4" x14ac:dyDescent="0.25">
      <c r="B32" t="s">
        <v>280</v>
      </c>
    </row>
    <row r="33" spans="2:3" x14ac:dyDescent="0.25">
      <c r="B33" t="s">
        <v>223</v>
      </c>
      <c r="C33" s="2">
        <v>0</v>
      </c>
    </row>
    <row r="34" spans="2:3" x14ac:dyDescent="0.25">
      <c r="B34" s="87" t="s">
        <v>282</v>
      </c>
      <c r="C34" s="7">
        <v>0</v>
      </c>
    </row>
  </sheetData>
  <pageMargins left="0" right="0" top="0.25" bottom="0.2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2016-2017 Season Finances</vt:lpstr>
      <vt:lpstr>2017-2018 Season Finances</vt:lpstr>
      <vt:lpstr>2016-2017 Dues-Fines </vt:lpstr>
      <vt:lpstr>2017-2018 Dues-Fines</vt:lpstr>
      <vt:lpstr>Dues Pie Chart 2018</vt:lpstr>
      <vt:lpstr>Dues Pie Chart 2019</vt:lpstr>
      <vt:lpstr>'2016-2017 Season Finances'!Print_Area</vt:lpstr>
      <vt:lpstr>'2017-2018 Season Finances'!Print_Area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</dc:creator>
  <cp:lastModifiedBy>Jeffrey</cp:lastModifiedBy>
  <dcterms:created xsi:type="dcterms:W3CDTF">2019-02-02T15:05:33Z</dcterms:created>
  <dcterms:modified xsi:type="dcterms:W3CDTF">2019-02-02T15:05:33Z</dcterms:modified>
</cp:coreProperties>
</file>